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activeTab="0"/>
  </bookViews>
  <sheets>
    <sheet name="Formato 10" sheetId="1" r:id="rId1"/>
  </sheets>
  <definedNames>
    <definedName name="_xlnm.Print_Titles" localSheetId="0">'Formato 10'!$1:$9</definedName>
  </definedNames>
  <calcPr fullCalcOnLoad="1"/>
</workbook>
</file>

<file path=xl/sharedStrings.xml><?xml version="1.0" encoding="utf-8"?>
<sst xmlns="http://schemas.openxmlformats.org/spreadsheetml/2006/main" count="54" uniqueCount="42">
  <si>
    <t>FORMATO No 10</t>
  </si>
  <si>
    <t>INFORMACIÓN OPERATIVA (Producción de bienes)</t>
  </si>
  <si>
    <t xml:space="preserve">Informe presentado a la Contraloría General de la República </t>
  </si>
  <si>
    <t>NIT : 890.399.002-7</t>
  </si>
  <si>
    <t xml:space="preserve">Diligenciar en miles de pesos </t>
  </si>
  <si>
    <t>PRODUCCIÓN DE BIENES</t>
  </si>
  <si>
    <t xml:space="preserve">Clasificación CIIU de la actividad </t>
  </si>
  <si>
    <t xml:space="preserve">Tipo de actividad </t>
  </si>
  <si>
    <t xml:space="preserve">Número de funcionarios directamente vinculados a la actividad </t>
  </si>
  <si>
    <t>UNIDAD DE MEDIDA</t>
  </si>
  <si>
    <t xml:space="preserve">Metas de producion o transacción </t>
  </si>
  <si>
    <t>Cantidad producida o transada</t>
  </si>
  <si>
    <t xml:space="preserve">Precio unitario de venta </t>
  </si>
  <si>
    <t>columnas de calculo automático</t>
  </si>
  <si>
    <t xml:space="preserve">Códigos de los campos  </t>
  </si>
  <si>
    <t>No.</t>
  </si>
  <si>
    <t xml:space="preserve">  Descripción de Bienes o productos</t>
  </si>
  <si>
    <t xml:space="preserve">Costo Unitario </t>
  </si>
  <si>
    <t xml:space="preserve">Costo Producción </t>
  </si>
  <si>
    <t xml:space="preserve">Valor producción </t>
  </si>
  <si>
    <t xml:space="preserve">Índice de eficacia </t>
  </si>
  <si>
    <t>0502</t>
  </si>
  <si>
    <t>UND</t>
  </si>
  <si>
    <t>MOJARRA NILOTICA</t>
  </si>
  <si>
    <t>CARPA ESPEJO</t>
  </si>
  <si>
    <t>BOCACHICO</t>
  </si>
  <si>
    <t>TILAPIA RENDALLI</t>
  </si>
  <si>
    <t>ESP FORESTAL PROTECTOR/PRODUCTOR 5.5X7</t>
  </si>
  <si>
    <t>ESPECIES FORESTALES GUADUA SIN IVA</t>
  </si>
  <si>
    <t>ESPECIES FORESTALES ARBOLES ORNAMENTALES 5.5X7</t>
  </si>
  <si>
    <t>ESPECIES FRUTALES BOLSA 5.5.X7</t>
  </si>
  <si>
    <t>ESPECIES FRUTALES BOLSA 10X14</t>
  </si>
  <si>
    <t>Entidad:</t>
  </si>
  <si>
    <t>CORPORACION AUTONOMA REGIONAL DEL VALLE DEL CAUCA CVC</t>
  </si>
  <si>
    <t xml:space="preserve">Representante Legal:  </t>
  </si>
  <si>
    <t>AÑO:</t>
  </si>
  <si>
    <t>JOSÉ WILLIAM GARZÓN SOLÍS</t>
  </si>
  <si>
    <t>Director General</t>
  </si>
  <si>
    <t>ESP FORESTAL PROTECTOR PRODUCTOR 4X8</t>
  </si>
  <si>
    <t>JOSE WILLIAM GARZON SOLIS</t>
  </si>
  <si>
    <t>Director de Gestión Ambiental</t>
  </si>
  <si>
    <t>PEDRO NEL MONTOYA  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</si>
</sst>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.0"/>
    <numFmt numFmtId="189" formatCode="#,##0.0000"/>
    <numFmt numFmtId="190" formatCode="#,##0.000"/>
    <numFmt numFmtId="191" formatCode="_ * #,##0.000_ ;_ * \-#,##0.0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justify" vertical="top" wrapText="1"/>
    </xf>
    <xf numFmtId="0" fontId="0" fillId="33" borderId="14" xfId="0" applyFont="1" applyFill="1" applyBorder="1" applyAlignment="1" quotePrefix="1">
      <alignment horizontal="center" vertical="center" wrapText="1"/>
    </xf>
    <xf numFmtId="188" fontId="0" fillId="33" borderId="14" xfId="0" applyNumberFormat="1" applyFont="1" applyFill="1" applyBorder="1" applyAlignment="1">
      <alignment vertical="center" wrapText="1"/>
    </xf>
    <xf numFmtId="188" fontId="0" fillId="33" borderId="14" xfId="0" applyNumberFormat="1" applyFont="1" applyFill="1" applyBorder="1" applyAlignment="1">
      <alignment horizontal="right" vertical="center" wrapText="1"/>
    </xf>
    <xf numFmtId="189" fontId="0" fillId="33" borderId="14" xfId="0" applyNumberFormat="1" applyFont="1" applyFill="1" applyBorder="1" applyAlignment="1">
      <alignment horizontal="right" vertical="center" wrapText="1"/>
    </xf>
    <xf numFmtId="188" fontId="0" fillId="33" borderId="15" xfId="0" applyNumberFormat="1" applyFont="1" applyFill="1" applyBorder="1" applyAlignment="1">
      <alignment horizontal="right" vertical="center" wrapText="1"/>
    </xf>
    <xf numFmtId="188" fontId="0" fillId="33" borderId="16" xfId="0" applyNumberFormat="1" applyFont="1" applyFill="1" applyBorder="1" applyAlignment="1">
      <alignment horizontal="right" vertical="center" wrapText="1"/>
    </xf>
    <xf numFmtId="188" fontId="0" fillId="33" borderId="17" xfId="0" applyNumberFormat="1" applyFont="1" applyFill="1" applyBorder="1" applyAlignment="1">
      <alignment horizontal="right" vertical="center" wrapText="1"/>
    </xf>
    <xf numFmtId="188" fontId="0" fillId="33" borderId="18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88" fontId="0" fillId="33" borderId="0" xfId="0" applyNumberFormat="1" applyFill="1" applyAlignment="1">
      <alignment/>
    </xf>
    <xf numFmtId="188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>
      <alignment horizontal="center" vertical="center" wrapText="1"/>
    </xf>
    <xf numFmtId="190" fontId="0" fillId="33" borderId="14" xfId="0" applyNumberFormat="1" applyFont="1" applyFill="1" applyBorder="1" applyAlignment="1">
      <alignment vertical="center" wrapText="1"/>
    </xf>
    <xf numFmtId="190" fontId="0" fillId="33" borderId="14" xfId="46" applyNumberFormat="1" applyFont="1" applyFill="1" applyBorder="1" applyAlignment="1">
      <alignment horizontal="right" vertical="center" wrapText="1"/>
    </xf>
    <xf numFmtId="188" fontId="0" fillId="33" borderId="15" xfId="46" applyNumberFormat="1" applyFont="1" applyFill="1" applyBorder="1" applyAlignment="1">
      <alignment horizontal="right" vertical="center" wrapText="1"/>
    </xf>
    <xf numFmtId="190" fontId="0" fillId="33" borderId="16" xfId="46" applyNumberFormat="1" applyFont="1" applyFill="1" applyBorder="1" applyAlignment="1">
      <alignment horizontal="right" vertical="center" wrapText="1"/>
    </xf>
    <xf numFmtId="190" fontId="0" fillId="33" borderId="17" xfId="46" applyNumberFormat="1" applyFont="1" applyFill="1" applyBorder="1" applyAlignment="1">
      <alignment horizontal="right" vertical="center" wrapText="1"/>
    </xf>
    <xf numFmtId="190" fontId="0" fillId="33" borderId="14" xfId="0" applyNumberFormat="1" applyFont="1" applyFill="1" applyBorder="1" applyAlignment="1">
      <alignment horizontal="right" vertical="center" wrapText="1"/>
    </xf>
    <xf numFmtId="190" fontId="0" fillId="33" borderId="16" xfId="0" applyNumberFormat="1" applyFont="1" applyFill="1" applyBorder="1" applyAlignment="1">
      <alignment horizontal="right" vertical="center" wrapText="1"/>
    </xf>
    <xf numFmtId="190" fontId="0" fillId="33" borderId="17" xfId="0" applyNumberFormat="1" applyFont="1" applyFill="1" applyBorder="1" applyAlignment="1">
      <alignment horizontal="right" vertical="center" wrapText="1"/>
    </xf>
    <xf numFmtId="190" fontId="0" fillId="33" borderId="0" xfId="0" applyNumberFormat="1" applyFill="1" applyAlignment="1">
      <alignment/>
    </xf>
    <xf numFmtId="179" fontId="0" fillId="33" borderId="0" xfId="46" applyFont="1" applyFill="1" applyAlignment="1">
      <alignment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188" fontId="2" fillId="33" borderId="30" xfId="0" applyNumberFormat="1" applyFont="1" applyFill="1" applyBorder="1" applyAlignment="1">
      <alignment horizontal="center" vertical="center" wrapText="1"/>
    </xf>
    <xf numFmtId="188" fontId="2" fillId="33" borderId="31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4" borderId="3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35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36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justify" wrapText="1"/>
    </xf>
    <xf numFmtId="0" fontId="1" fillId="33" borderId="33" xfId="0" applyFont="1" applyFill="1" applyBorder="1" applyAlignment="1">
      <alignment horizontal="left" vertical="justify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8.421875" style="25" customWidth="1"/>
    <col min="2" max="2" width="11.421875" style="25" customWidth="1"/>
    <col min="3" max="3" width="13.57421875" style="25" customWidth="1"/>
    <col min="4" max="4" width="12.28125" style="25" customWidth="1"/>
    <col min="5" max="5" width="11.421875" style="25" customWidth="1"/>
    <col min="6" max="6" width="12.140625" style="25" customWidth="1"/>
    <col min="7" max="7" width="11.421875" style="25" customWidth="1"/>
    <col min="8" max="8" width="11.57421875" style="25" bestFit="1" customWidth="1"/>
    <col min="9" max="10" width="11.7109375" style="25" bestFit="1" customWidth="1"/>
    <col min="11" max="11" width="15.00390625" style="25" bestFit="1" customWidth="1"/>
    <col min="12" max="12" width="12.7109375" style="25" bestFit="1" customWidth="1"/>
    <col min="13" max="13" width="15.00390625" style="25" bestFit="1" customWidth="1"/>
    <col min="14" max="16384" width="11.421875" style="25" customWidth="1"/>
  </cols>
  <sheetData>
    <row r="1" spans="1:14" ht="12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2.7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13.5" thickBot="1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ht="12.75">
      <c r="A4" s="23" t="s">
        <v>32</v>
      </c>
      <c r="C4" s="1" t="s">
        <v>33</v>
      </c>
      <c r="D4" s="2"/>
      <c r="E4" s="3"/>
      <c r="F4" s="3"/>
      <c r="G4" s="65" t="s">
        <v>3</v>
      </c>
      <c r="H4" s="65"/>
      <c r="I4" s="4"/>
      <c r="J4" s="4"/>
      <c r="K4" s="5"/>
      <c r="L4" s="6"/>
      <c r="M4" s="7"/>
      <c r="N4" s="8"/>
    </row>
    <row r="5" spans="1:14" ht="13.5" thickBot="1">
      <c r="A5" s="66" t="s">
        <v>34</v>
      </c>
      <c r="B5" s="66"/>
      <c r="C5" s="9" t="s">
        <v>39</v>
      </c>
      <c r="D5" s="10"/>
      <c r="E5" s="3"/>
      <c r="F5" s="3"/>
      <c r="G5" s="3"/>
      <c r="H5" s="3"/>
      <c r="I5" s="4"/>
      <c r="J5" s="4"/>
      <c r="K5" s="5"/>
      <c r="L5" s="6"/>
      <c r="M5" s="7"/>
      <c r="N5" s="8"/>
    </row>
    <row r="6" spans="1:14" ht="12.75">
      <c r="A6" s="67" t="s">
        <v>35</v>
      </c>
      <c r="B6" s="68"/>
      <c r="C6" s="71">
        <v>2008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3.5" thickBot="1">
      <c r="A7" s="69" t="s">
        <v>4</v>
      </c>
      <c r="B7" s="70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4" ht="39.75" customHeight="1" thickBot="1">
      <c r="A8" s="44" t="s">
        <v>14</v>
      </c>
      <c r="B8" s="46" t="s">
        <v>15</v>
      </c>
      <c r="C8" s="24" t="s">
        <v>5</v>
      </c>
      <c r="D8" s="48" t="s">
        <v>6</v>
      </c>
      <c r="E8" s="53" t="s">
        <v>7</v>
      </c>
      <c r="F8" s="48" t="s">
        <v>8</v>
      </c>
      <c r="G8" s="53" t="s">
        <v>9</v>
      </c>
      <c r="H8" s="53" t="s">
        <v>10</v>
      </c>
      <c r="I8" s="48" t="s">
        <v>11</v>
      </c>
      <c r="J8" s="48" t="s">
        <v>17</v>
      </c>
      <c r="K8" s="51" t="s">
        <v>12</v>
      </c>
      <c r="L8" s="41" t="s">
        <v>13</v>
      </c>
      <c r="M8" s="42"/>
      <c r="N8" s="43"/>
    </row>
    <row r="9" spans="1:14" ht="36" customHeight="1" thickBot="1">
      <c r="A9" s="45"/>
      <c r="B9" s="47"/>
      <c r="C9" s="11" t="s">
        <v>16</v>
      </c>
      <c r="D9" s="50"/>
      <c r="E9" s="54"/>
      <c r="F9" s="50"/>
      <c r="G9" s="54"/>
      <c r="H9" s="54"/>
      <c r="I9" s="50"/>
      <c r="J9" s="49"/>
      <c r="K9" s="52"/>
      <c r="L9" s="27" t="s">
        <v>18</v>
      </c>
      <c r="M9" s="28" t="s">
        <v>19</v>
      </c>
      <c r="N9" s="29" t="s">
        <v>20</v>
      </c>
    </row>
    <row r="10" spans="1:14" ht="25.5">
      <c r="A10" s="12">
        <v>7007</v>
      </c>
      <c r="B10" s="13">
        <v>1</v>
      </c>
      <c r="C10" s="14" t="s">
        <v>23</v>
      </c>
      <c r="D10" s="15" t="s">
        <v>21</v>
      </c>
      <c r="E10" s="13">
        <v>106</v>
      </c>
      <c r="F10" s="13">
        <v>7</v>
      </c>
      <c r="G10" s="13" t="s">
        <v>22</v>
      </c>
      <c r="H10" s="16">
        <v>77500</v>
      </c>
      <c r="I10" s="17">
        <v>67660</v>
      </c>
      <c r="J10" s="18">
        <v>0.14</v>
      </c>
      <c r="K10" s="19">
        <v>170</v>
      </c>
      <c r="L10" s="20">
        <f>+J10*I10</f>
        <v>9472.400000000001</v>
      </c>
      <c r="M10" s="21">
        <f>+K10*I10/1000</f>
        <v>11502.2</v>
      </c>
      <c r="N10" s="22">
        <f>+I10/H10</f>
        <v>0.8730322580645161</v>
      </c>
    </row>
    <row r="11" spans="1:14" ht="25.5">
      <c r="A11" s="12">
        <v>7008</v>
      </c>
      <c r="B11" s="13">
        <v>2</v>
      </c>
      <c r="C11" s="14" t="s">
        <v>24</v>
      </c>
      <c r="D11" s="15" t="s">
        <v>21</v>
      </c>
      <c r="E11" s="13">
        <v>106</v>
      </c>
      <c r="F11" s="13">
        <v>4</v>
      </c>
      <c r="G11" s="13" t="s">
        <v>22</v>
      </c>
      <c r="H11" s="16">
        <v>157500</v>
      </c>
      <c r="I11" s="17">
        <v>100000</v>
      </c>
      <c r="J11" s="18">
        <v>0.22</v>
      </c>
      <c r="K11" s="19">
        <v>170</v>
      </c>
      <c r="L11" s="20">
        <f>+J11*I11</f>
        <v>22000</v>
      </c>
      <c r="M11" s="21">
        <f>+K11*I11/1000</f>
        <v>17000</v>
      </c>
      <c r="N11" s="22">
        <f>+I11/H11</f>
        <v>0.6349206349206349</v>
      </c>
    </row>
    <row r="12" spans="1:14" ht="12.75">
      <c r="A12" s="12">
        <v>7009</v>
      </c>
      <c r="B12" s="13">
        <v>3</v>
      </c>
      <c r="C12" s="14" t="s">
        <v>25</v>
      </c>
      <c r="D12" s="15" t="s">
        <v>21</v>
      </c>
      <c r="E12" s="13">
        <v>106</v>
      </c>
      <c r="F12" s="13">
        <v>4</v>
      </c>
      <c r="G12" s="13" t="s">
        <v>22</v>
      </c>
      <c r="H12" s="16">
        <v>10000</v>
      </c>
      <c r="I12" s="17">
        <v>10000</v>
      </c>
      <c r="J12" s="18">
        <v>0.29</v>
      </c>
      <c r="K12" s="19">
        <v>209</v>
      </c>
      <c r="L12" s="20">
        <f>+J12*I12</f>
        <v>2900</v>
      </c>
      <c r="M12" s="21">
        <f>+K12*I12/1000</f>
        <v>2090</v>
      </c>
      <c r="N12" s="22">
        <f>+I12/H12</f>
        <v>1</v>
      </c>
    </row>
    <row r="13" spans="1:14" ht="25.5">
      <c r="A13" s="12">
        <v>7010</v>
      </c>
      <c r="B13" s="13">
        <v>4</v>
      </c>
      <c r="C13" s="14" t="s">
        <v>26</v>
      </c>
      <c r="D13" s="15" t="s">
        <v>21</v>
      </c>
      <c r="E13" s="13">
        <v>106</v>
      </c>
      <c r="F13" s="13">
        <v>4</v>
      </c>
      <c r="G13" s="13" t="s">
        <v>22</v>
      </c>
      <c r="H13" s="16">
        <v>80000</v>
      </c>
      <c r="I13" s="17">
        <v>76000</v>
      </c>
      <c r="J13" s="18">
        <v>0.5</v>
      </c>
      <c r="K13" s="19">
        <v>157</v>
      </c>
      <c r="L13" s="20">
        <f>+J13*I13</f>
        <v>38000</v>
      </c>
      <c r="M13" s="21">
        <f>+K13*I13/1000</f>
        <v>11932</v>
      </c>
      <c r="N13" s="22">
        <f>+I13/H13</f>
        <v>0.95</v>
      </c>
    </row>
    <row r="14" spans="1:14" ht="63.75">
      <c r="A14" s="30">
        <v>7013</v>
      </c>
      <c r="B14" s="13">
        <v>6</v>
      </c>
      <c r="C14" s="14" t="s">
        <v>38</v>
      </c>
      <c r="D14" s="13"/>
      <c r="E14" s="13">
        <v>106</v>
      </c>
      <c r="F14" s="13">
        <v>3</v>
      </c>
      <c r="G14" s="13" t="s">
        <v>22</v>
      </c>
      <c r="H14" s="31">
        <f>53481/1000</f>
        <v>53.481</v>
      </c>
      <c r="I14" s="31">
        <f>53481/1000</f>
        <v>53.481</v>
      </c>
      <c r="J14" s="32">
        <f>220/1000</f>
        <v>0.22</v>
      </c>
      <c r="K14" s="33">
        <f>280</f>
        <v>280</v>
      </c>
      <c r="L14" s="34">
        <f aca="true" t="shared" si="0" ref="L14:L19">+J14*I14</f>
        <v>11.76582</v>
      </c>
      <c r="M14" s="35">
        <f aca="true" t="shared" si="1" ref="M14:M19">+K14*I14/1000</f>
        <v>14.974680000000001</v>
      </c>
      <c r="N14" s="21">
        <f aca="true" t="shared" si="2" ref="N14:N19">+I14/H14</f>
        <v>1</v>
      </c>
    </row>
    <row r="15" spans="1:14" ht="63.75">
      <c r="A15" s="30">
        <v>7014</v>
      </c>
      <c r="B15" s="13">
        <v>7</v>
      </c>
      <c r="C15" s="14" t="s">
        <v>27</v>
      </c>
      <c r="D15" s="13"/>
      <c r="E15" s="13">
        <v>106</v>
      </c>
      <c r="F15" s="13">
        <v>3</v>
      </c>
      <c r="G15" s="13" t="s">
        <v>22</v>
      </c>
      <c r="H15" s="31">
        <f>17497/1000</f>
        <v>17.497</v>
      </c>
      <c r="I15" s="31">
        <f>17497/1000</f>
        <v>17.497</v>
      </c>
      <c r="J15" s="36">
        <f>300/1000</f>
        <v>0.3</v>
      </c>
      <c r="K15" s="19">
        <f>390</f>
        <v>390</v>
      </c>
      <c r="L15" s="37">
        <f t="shared" si="0"/>
        <v>5.249099999999999</v>
      </c>
      <c r="M15" s="38">
        <f t="shared" si="1"/>
        <v>6.82383</v>
      </c>
      <c r="N15" s="21">
        <f t="shared" si="2"/>
        <v>1</v>
      </c>
    </row>
    <row r="16" spans="1:14" ht="51">
      <c r="A16" s="30">
        <v>7015</v>
      </c>
      <c r="B16" s="13">
        <v>8</v>
      </c>
      <c r="C16" s="14" t="s">
        <v>28</v>
      </c>
      <c r="D16" s="13"/>
      <c r="E16" s="13">
        <v>106</v>
      </c>
      <c r="F16" s="13">
        <v>3</v>
      </c>
      <c r="G16" s="13" t="s">
        <v>22</v>
      </c>
      <c r="H16" s="31">
        <f>25000/1000</f>
        <v>25</v>
      </c>
      <c r="I16" s="31">
        <f>25000/1000</f>
        <v>25</v>
      </c>
      <c r="J16" s="36">
        <f>330/1000</f>
        <v>0.33</v>
      </c>
      <c r="K16" s="19">
        <f>600</f>
        <v>600</v>
      </c>
      <c r="L16" s="37">
        <f t="shared" si="0"/>
        <v>8.25</v>
      </c>
      <c r="M16" s="38">
        <f t="shared" si="1"/>
        <v>15</v>
      </c>
      <c r="N16" s="21">
        <f t="shared" si="2"/>
        <v>1</v>
      </c>
    </row>
    <row r="17" spans="1:14" ht="63.75">
      <c r="A17" s="30">
        <v>7020</v>
      </c>
      <c r="B17" s="13">
        <v>10</v>
      </c>
      <c r="C17" s="14" t="s">
        <v>29</v>
      </c>
      <c r="D17" s="13"/>
      <c r="E17" s="13">
        <v>106</v>
      </c>
      <c r="F17" s="13">
        <v>3</v>
      </c>
      <c r="G17" s="13" t="s">
        <v>22</v>
      </c>
      <c r="H17" s="31">
        <f>4360/1000</f>
        <v>4.36</v>
      </c>
      <c r="I17" s="31">
        <f>4360/1000</f>
        <v>4.36</v>
      </c>
      <c r="J17" s="36">
        <f>300/1000</f>
        <v>0.3</v>
      </c>
      <c r="K17" s="19">
        <v>390</v>
      </c>
      <c r="L17" s="37">
        <f t="shared" si="0"/>
        <v>1.308</v>
      </c>
      <c r="M17" s="38">
        <f t="shared" si="1"/>
        <v>1.7004000000000001</v>
      </c>
      <c r="N17" s="21">
        <f t="shared" si="2"/>
        <v>1</v>
      </c>
    </row>
    <row r="18" spans="1:14" ht="38.25">
      <c r="A18" s="30">
        <v>7021</v>
      </c>
      <c r="B18" s="13">
        <v>11</v>
      </c>
      <c r="C18" s="14" t="s">
        <v>30</v>
      </c>
      <c r="D18" s="13"/>
      <c r="E18" s="13">
        <v>106</v>
      </c>
      <c r="F18" s="13">
        <v>3</v>
      </c>
      <c r="G18" s="13" t="s">
        <v>22</v>
      </c>
      <c r="H18" s="31">
        <f>1595/1000</f>
        <v>1.595</v>
      </c>
      <c r="I18" s="31">
        <f>1595/1000</f>
        <v>1.595</v>
      </c>
      <c r="J18" s="36">
        <f>300/1000</f>
        <v>0.3</v>
      </c>
      <c r="K18" s="19">
        <v>390</v>
      </c>
      <c r="L18" s="37">
        <f t="shared" si="0"/>
        <v>0.4785</v>
      </c>
      <c r="M18" s="38">
        <f t="shared" si="1"/>
        <v>0.62205</v>
      </c>
      <c r="N18" s="21">
        <f t="shared" si="2"/>
        <v>1</v>
      </c>
    </row>
    <row r="19" spans="1:14" ht="38.25">
      <c r="A19" s="30">
        <v>7022</v>
      </c>
      <c r="B19" s="13">
        <v>12</v>
      </c>
      <c r="C19" s="14" t="s">
        <v>31</v>
      </c>
      <c r="D19" s="13"/>
      <c r="E19" s="13">
        <v>106</v>
      </c>
      <c r="F19" s="13">
        <v>3</v>
      </c>
      <c r="G19" s="13" t="s">
        <v>22</v>
      </c>
      <c r="H19" s="36">
        <f>946/1000</f>
        <v>0.946</v>
      </c>
      <c r="I19" s="36">
        <f>946/1000</f>
        <v>0.946</v>
      </c>
      <c r="J19" s="36">
        <f>800/1000</f>
        <v>0.8</v>
      </c>
      <c r="K19" s="19">
        <v>4000</v>
      </c>
      <c r="L19" s="37">
        <f t="shared" si="0"/>
        <v>0.7568</v>
      </c>
      <c r="M19" s="38">
        <f t="shared" si="1"/>
        <v>3.784</v>
      </c>
      <c r="N19" s="21">
        <f t="shared" si="2"/>
        <v>1</v>
      </c>
    </row>
    <row r="20" spans="8:12" ht="12.75">
      <c r="H20" s="26"/>
      <c r="L20" s="39"/>
    </row>
    <row r="21" ht="12.75">
      <c r="H21" s="26"/>
    </row>
    <row r="37" spans="1:14" ht="12.75">
      <c r="A37" s="55" t="s">
        <v>36</v>
      </c>
      <c r="B37" s="55"/>
      <c r="C37" s="55"/>
      <c r="D37" s="55"/>
      <c r="E37" s="55"/>
      <c r="F37" s="55"/>
      <c r="G37" s="55"/>
      <c r="H37" s="55" t="s">
        <v>41</v>
      </c>
      <c r="I37" s="55"/>
      <c r="J37" s="55"/>
      <c r="K37" s="55"/>
      <c r="L37" s="55"/>
      <c r="M37" s="55"/>
      <c r="N37" s="55"/>
    </row>
    <row r="38" spans="1:14" ht="12.75">
      <c r="A38" s="55" t="s">
        <v>37</v>
      </c>
      <c r="B38" s="55"/>
      <c r="C38" s="55"/>
      <c r="D38" s="55"/>
      <c r="E38" s="55"/>
      <c r="F38" s="55"/>
      <c r="G38" s="55"/>
      <c r="H38" s="55" t="s">
        <v>40</v>
      </c>
      <c r="I38" s="55"/>
      <c r="J38" s="55"/>
      <c r="K38" s="55"/>
      <c r="L38" s="55"/>
      <c r="M38" s="55"/>
      <c r="N38" s="55"/>
    </row>
    <row r="44" spans="11:13" ht="12.75">
      <c r="K44" s="40"/>
      <c r="M44" s="40"/>
    </row>
  </sheetData>
  <sheetProtection/>
  <mergeCells count="24">
    <mergeCell ref="A6:B6"/>
    <mergeCell ref="A7:C7"/>
    <mergeCell ref="C6:N6"/>
    <mergeCell ref="D7:N7"/>
    <mergeCell ref="A37:G37"/>
    <mergeCell ref="A38:G38"/>
    <mergeCell ref="H37:N37"/>
    <mergeCell ref="H38:N38"/>
    <mergeCell ref="H8:H9"/>
    <mergeCell ref="A1:N1"/>
    <mergeCell ref="A2:N2"/>
    <mergeCell ref="A3:N3"/>
    <mergeCell ref="G4:H4"/>
    <mergeCell ref="A5:B5"/>
    <mergeCell ref="L8:N8"/>
    <mergeCell ref="A8:A9"/>
    <mergeCell ref="B8:B9"/>
    <mergeCell ref="J8:J9"/>
    <mergeCell ref="I8:I9"/>
    <mergeCell ref="K8:K9"/>
    <mergeCell ref="D8:D9"/>
    <mergeCell ref="E8:E9"/>
    <mergeCell ref="F8:F9"/>
    <mergeCell ref="G8:G9"/>
  </mergeCells>
  <printOptions gridLines="1" horizontalCentered="1"/>
  <pageMargins left="0.984251968503937" right="0.1968503937007874" top="0.7874015748031497" bottom="0.5905511811023623" header="0" footer="0"/>
  <pageSetup horizontalDpi="600" verticalDpi="600" orientation="landscape" paperSize="5" scale="95" r:id="rId1"/>
  <headerFooter alignWithMargins="0">
    <oddFooter>&amp;L                 CVC&amp;CFORMATO No. 10 - PRODUCCIÓN DE BIENES&amp;R&amp;P/&amp;N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 Valle del Cauca - C.V.C.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carlos-alberto.villafane</dc:creator>
  <cp:keywords/>
  <dc:description/>
  <cp:lastModifiedBy>maribel.arango</cp:lastModifiedBy>
  <cp:lastPrinted>2009-02-14T20:07:27Z</cp:lastPrinted>
  <dcterms:created xsi:type="dcterms:W3CDTF">2007-02-26T16:50:08Z</dcterms:created>
  <dcterms:modified xsi:type="dcterms:W3CDTF">2018-03-20T12:44:41Z</dcterms:modified>
  <cp:category/>
  <cp:version/>
  <cp:contentType/>
  <cp:contentStatus/>
</cp:coreProperties>
</file>