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0.A (2008)" sheetId="1" r:id="rId1"/>
    <sheet name="10.A " sheetId="2" r:id="rId2"/>
  </sheets>
  <definedNames>
    <definedName name="_xlnm._FilterDatabase" localSheetId="1" hidden="1">'10.A '!$A$11:$P$29</definedName>
    <definedName name="_xlnm.Print_Area" localSheetId="1">'10.A '!$A$1:$N$45</definedName>
    <definedName name="_xlnm.Print_Area" localSheetId="0">'10.A (2008)'!$A$1:$N$43</definedName>
    <definedName name="_xlnm.Print_Titles" localSheetId="1">'10.A '!$1:$11</definedName>
    <definedName name="_xlnm.Print_Titles" localSheetId="0">'10.A (2008)'!$1:$11</definedName>
  </definedNames>
  <calcPr fullCalcOnLoad="1"/>
</workbook>
</file>

<file path=xl/comments1.xml><?xml version="1.0" encoding="utf-8"?>
<comments xmlns="http://schemas.openxmlformats.org/spreadsheetml/2006/main">
  <authors>
    <author>carlos-alberto.villafane</author>
  </authors>
  <commentList>
    <comment ref="B10" authorId="0">
      <text>
        <r>
          <rPr>
            <sz val="12"/>
            <rFont val="Verdana"/>
            <family val="2"/>
          </rPr>
          <t>1, 2, 3 y así sucesivamente</t>
        </r>
      </text>
    </comment>
    <comment ref="L11" authorId="0">
      <text>
        <r>
          <rPr>
            <sz val="12"/>
            <rFont val="Verdana"/>
            <family val="2"/>
          </rPr>
          <t>J*I/1000</t>
        </r>
      </text>
    </comment>
    <comment ref="M11" authorId="0">
      <text>
        <r>
          <rPr>
            <sz val="12"/>
            <rFont val="Verdana"/>
            <family val="2"/>
          </rPr>
          <t>K*I/1000</t>
        </r>
      </text>
    </comment>
    <comment ref="N11" authorId="0">
      <text>
        <r>
          <rPr>
            <b/>
            <sz val="8"/>
            <rFont val="Tahoma"/>
            <family val="0"/>
          </rPr>
          <t>carlos-alberto.villafane: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Verdana"/>
            <family val="2"/>
          </rPr>
          <t>I/H/1000</t>
        </r>
      </text>
    </comment>
  </commentList>
</comments>
</file>

<file path=xl/comments2.xml><?xml version="1.0" encoding="utf-8"?>
<comments xmlns="http://schemas.openxmlformats.org/spreadsheetml/2006/main">
  <authors>
    <author>carlos-alberto.villafane</author>
  </authors>
  <commentList>
    <comment ref="B10" authorId="0">
      <text>
        <r>
          <rPr>
            <sz val="12"/>
            <rFont val="Verdana"/>
            <family val="2"/>
          </rPr>
          <t>1, 2, 3 y así sucesivamente</t>
        </r>
      </text>
    </comment>
    <comment ref="L11" authorId="0">
      <text>
        <r>
          <rPr>
            <sz val="12"/>
            <rFont val="Verdana"/>
            <family val="2"/>
          </rPr>
          <t>J*I/1000</t>
        </r>
      </text>
    </comment>
    <comment ref="M11" authorId="0">
      <text>
        <r>
          <rPr>
            <sz val="12"/>
            <rFont val="Verdana"/>
            <family val="2"/>
          </rPr>
          <t>K*I/1000</t>
        </r>
      </text>
    </comment>
    <comment ref="N11" authorId="0">
      <text>
        <r>
          <rPr>
            <b/>
            <sz val="8"/>
            <rFont val="Tahoma"/>
            <family val="0"/>
          </rPr>
          <t>carlos-alberto.villafane: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Verdana"/>
            <family val="2"/>
          </rPr>
          <t>I/H/1000</t>
        </r>
      </text>
    </comment>
  </commentList>
</comments>
</file>

<file path=xl/sharedStrings.xml><?xml version="1.0" encoding="utf-8"?>
<sst xmlns="http://schemas.openxmlformats.org/spreadsheetml/2006/main" count="131" uniqueCount="69">
  <si>
    <t xml:space="preserve">Informe presentado a la Contraloría General de la República </t>
  </si>
  <si>
    <t xml:space="preserve">Diligenciar en miles de pesos </t>
  </si>
  <si>
    <t xml:space="preserve">Códigos de los campos  </t>
  </si>
  <si>
    <t>No.</t>
  </si>
  <si>
    <t xml:space="preserve">Tipo de actividad </t>
  </si>
  <si>
    <t>UNIDAD DE MEDIDA</t>
  </si>
  <si>
    <t xml:space="preserve">Costo Unitario </t>
  </si>
  <si>
    <t xml:space="preserve">Precio unitario de venta </t>
  </si>
  <si>
    <t>columnas de calculo automático</t>
  </si>
  <si>
    <t xml:space="preserve">Costo Producción </t>
  </si>
  <si>
    <t xml:space="preserve">Valor producción </t>
  </si>
  <si>
    <t xml:space="preserve">Índice de eficacia </t>
  </si>
  <si>
    <t>TOTALES</t>
  </si>
  <si>
    <t>UND</t>
  </si>
  <si>
    <t>FORMATO No 10 - A</t>
  </si>
  <si>
    <t>INFORMACIÓN OPERATIVA (Prestación de Servicios)</t>
  </si>
  <si>
    <t>Entidad: CORPORACION AUTONOMA REGIONAL DEL VALLE DEL CAUCA - CVC</t>
  </si>
  <si>
    <t>NIT: 890.399.002-7</t>
  </si>
  <si>
    <t xml:space="preserve">PRESTACIÓN DE SERVICIOS </t>
  </si>
  <si>
    <t xml:space="preserve">Clasificación CIIU actividad </t>
  </si>
  <si>
    <t xml:space="preserve">N° funcionarios directos vinculados actividad </t>
  </si>
  <si>
    <t xml:space="preserve">Metas de generación o cobertura </t>
  </si>
  <si>
    <t>LICENCIAS AMBIENTAL</t>
  </si>
  <si>
    <t>TRAMITE ADMINISTRATIVO PARA CONCESION AGUA SUP SUB</t>
  </si>
  <si>
    <t>TRAMITE ADMINISTRATIVO PARA CONCESION AGUA</t>
  </si>
  <si>
    <t>TRAMITE ADMINISTR CONCEPTO TEC- BALDIOS</t>
  </si>
  <si>
    <t>TRAMITE ADTIVO APERTURA VIAS Y OCUPAC CAUCES</t>
  </si>
  <si>
    <t>SALVOCONDUCTOS MOVILIZACION PRODUCTOS FORESTALES</t>
  </si>
  <si>
    <t xml:space="preserve">Cantidad Generada o poblacion atendida </t>
  </si>
  <si>
    <t>CU/1000</t>
  </si>
  <si>
    <t>PU/1000</t>
  </si>
  <si>
    <t xml:space="preserve">  Descripción de Actividades </t>
  </si>
  <si>
    <t>Representante Legal:  OSCAR MURILLO ASPRILLA</t>
  </si>
  <si>
    <t>JESÚS ALBERTO NAMÉN CHAVARRO</t>
  </si>
  <si>
    <t>Directora Gestión Ambiental</t>
  </si>
  <si>
    <t>Secretario General</t>
  </si>
  <si>
    <t>Director General ( E )</t>
  </si>
  <si>
    <t>Período Informado  Año 2008</t>
  </si>
  <si>
    <t>PERMISO DE VERTIMIENTOS RESIDUOS LIQUIDOS</t>
  </si>
  <si>
    <t>REVISION PROYECTO SISTEMA TRATA. AGUAS RESIDUALES</t>
  </si>
  <si>
    <t>PERMISO DE EMISIONES ATMOSFERICAS</t>
  </si>
  <si>
    <t>TRAMITE ESTUDIO PERMISO CONTAMINACION</t>
  </si>
  <si>
    <t>TRAMITE PERMISO ADECUACION TERRENOS ERRADICACION</t>
  </si>
  <si>
    <t>TRAMITE APROBACION OBRAS HIDRAULICAS CON EXCEPCION</t>
  </si>
  <si>
    <t>PERMISO APROVECHAMIENTO PERSISTENTE Y UNICO</t>
  </si>
  <si>
    <t>TRAMITE ADMINISTRATIVO CONCPTO TEC DISPOS FINAL ES</t>
  </si>
  <si>
    <t>TRAMITE ADTIVO PARA RELLENO NIVELACION DE TERRENO</t>
  </si>
  <si>
    <t>EN ETAPA OPERACIÓN PERMISO ADECUACION TERRENO CON</t>
  </si>
  <si>
    <t>8324</t>
  </si>
  <si>
    <t>REVISION PROYECTO SISTEMAS DE TRATAMIENTO DE AGUA</t>
  </si>
  <si>
    <t>JOSE WILLIAM GARZON SOLIS</t>
  </si>
  <si>
    <t>PEDRO NEL MONTOYA MONTOYA</t>
  </si>
  <si>
    <t>RELLENO NIVELACION</t>
  </si>
  <si>
    <t>CONCEPTO TEC- BALDIOS</t>
  </si>
  <si>
    <t>VISITA OCULAR CONCESION AGUA SUPERF</t>
  </si>
  <si>
    <t>TASA APROVECHAMIENTOS FORESTALES 2A ESPECIE</t>
  </si>
  <si>
    <t>CONCEP. TECNIC Y CERTIFICACIONES MAR Y TERR</t>
  </si>
  <si>
    <t>VISITA TECNICA A INSTALACCIONES PORTUARIAS</t>
  </si>
  <si>
    <t>CONCEPTO TECNICO AUTORIZACIÒN DISPOSICIÒN FINAL DE ESCOMBROS</t>
  </si>
  <si>
    <t xml:space="preserve">VSITA OCULAR BOSQUES </t>
  </si>
  <si>
    <t>REVISION PROYECTOS SISTEMAS DE TRATAMIENTO AGUAS RESIDUALES</t>
  </si>
  <si>
    <t>CONCEPTOS  TECNICOS</t>
  </si>
  <si>
    <t>TASA APROV FORESTAL TIPO III</t>
  </si>
  <si>
    <t>VISITA OCULAR SUELOS</t>
  </si>
  <si>
    <t>RTRAMITE  EXPLOTACION FLOR AY FAUNA</t>
  </si>
  <si>
    <t>TASA APROVECHAMEINTO FORESTAL TIPO I</t>
  </si>
  <si>
    <t>Representante Legal:  JOSÉ WILLIAM GARZÓN SOLÍS</t>
  </si>
  <si>
    <t xml:space="preserve">Director General </t>
  </si>
  <si>
    <t>Directora Gestión Ambiental (C)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</si>
</sst>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&quot;$&quot;\ * #,##0.0_ ;_ &quot;$&quot;\ * \-#,##0.0_ ;_ &quot;$&quot;\ * &quot;-&quot;??_ ;_ @_ "/>
    <numFmt numFmtId="181" formatCode="_ &quot;$&quot;\ * #,##0_ ;_ &quot;$&quot;\ * \-#,##0_ ;_ &quot;$&quot;\ * &quot;-&quot;??_ ;_ @_ "/>
    <numFmt numFmtId="182" formatCode="#,##0_ ;\-#,##0\ "/>
    <numFmt numFmtId="183" formatCode="&quot;$&quot;\ #,##0.00"/>
    <numFmt numFmtId="184" formatCode="_-* #,##0_-;\-* #,##0_-;_-* &quot;-&quot;??_-;_-@_-"/>
    <numFmt numFmtId="185" formatCode="#,##0.0"/>
    <numFmt numFmtId="186" formatCode="#,##0.0000"/>
    <numFmt numFmtId="187" formatCode="#,##0;[Red]#,##0"/>
    <numFmt numFmtId="188" formatCode="&quot;$&quot;\ #,##0;[Red]&quot;$&quot;\ #,##0"/>
    <numFmt numFmtId="189" formatCode="#,##0.00;[Red]#,##0.00"/>
    <numFmt numFmtId="190" formatCode="_-* #,##0.00_-;\-* #,##0.00_-;_-* &quot;-&quot;??_-;_-@_-"/>
    <numFmt numFmtId="191" formatCode="#,##0.000;[Red]#,##0.000"/>
    <numFmt numFmtId="192" formatCode="#,##0.000"/>
    <numFmt numFmtId="193" formatCode="0.000"/>
    <numFmt numFmtId="194" formatCode="0.0"/>
  </numFmts>
  <fonts count="46">
    <font>
      <sz val="10"/>
      <name val="Arial"/>
      <family val="0"/>
    </font>
    <font>
      <b/>
      <sz val="7"/>
      <name val="Small Fonts"/>
      <family val="2"/>
    </font>
    <font>
      <sz val="7"/>
      <name val="Small Fonts"/>
      <family val="2"/>
    </font>
    <font>
      <sz val="8"/>
      <name val="Arial"/>
      <family val="0"/>
    </font>
    <font>
      <sz val="12"/>
      <name val="Verdana"/>
      <family val="2"/>
    </font>
    <font>
      <b/>
      <sz val="7"/>
      <color indexed="8"/>
      <name val="Small Fonts"/>
      <family val="2"/>
    </font>
    <font>
      <sz val="7"/>
      <color indexed="8"/>
      <name val="Small Fonts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0"/>
      </left>
      <right style="medium"/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0"/>
      </left>
      <right style="medium"/>
      <top style="thin">
        <color indexed="20"/>
      </top>
      <bottom style="thin">
        <color indexed="2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thin">
        <color indexed="20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187" fontId="2" fillId="33" borderId="11" xfId="0" applyNumberFormat="1" applyFont="1" applyFill="1" applyBorder="1" applyAlignment="1">
      <alignment/>
    </xf>
    <xf numFmtId="187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87" fontId="2" fillId="33" borderId="13" xfId="0" applyNumberFormat="1" applyFont="1" applyFill="1" applyBorder="1" applyAlignment="1">
      <alignment/>
    </xf>
    <xf numFmtId="187" fontId="2" fillId="33" borderId="14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187" fontId="5" fillId="33" borderId="16" xfId="0" applyNumberFormat="1" applyFont="1" applyFill="1" applyBorder="1" applyAlignment="1">
      <alignment/>
    </xf>
    <xf numFmtId="188" fontId="6" fillId="33" borderId="16" xfId="0" applyNumberFormat="1" applyFont="1" applyFill="1" applyBorder="1" applyAlignment="1">
      <alignment/>
    </xf>
    <xf numFmtId="188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 vertical="justify" wrapText="1"/>
    </xf>
    <xf numFmtId="187" fontId="6" fillId="33" borderId="0" xfId="0" applyNumberFormat="1" applyFont="1" applyFill="1" applyAlignment="1">
      <alignment horizontal="center"/>
    </xf>
    <xf numFmtId="187" fontId="5" fillId="33" borderId="18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vertical="justify" wrapText="1"/>
    </xf>
    <xf numFmtId="187" fontId="5" fillId="33" borderId="16" xfId="0" applyNumberFormat="1" applyFont="1" applyFill="1" applyBorder="1" applyAlignment="1">
      <alignment horizontal="center" wrapText="1"/>
    </xf>
    <xf numFmtId="187" fontId="5" fillId="33" borderId="19" xfId="0" applyNumberFormat="1" applyFont="1" applyFill="1" applyBorder="1" applyAlignment="1">
      <alignment horizontal="center" wrapText="1"/>
    </xf>
    <xf numFmtId="188" fontId="5" fillId="33" borderId="20" xfId="0" applyNumberFormat="1" applyFont="1" applyFill="1" applyBorder="1" applyAlignment="1" applyProtection="1">
      <alignment horizontal="center" wrapText="1"/>
      <protection locked="0"/>
    </xf>
    <xf numFmtId="188" fontId="5" fillId="33" borderId="21" xfId="0" applyNumberFormat="1" applyFont="1" applyFill="1" applyBorder="1" applyAlignment="1" applyProtection="1">
      <alignment horizont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189" fontId="2" fillId="0" borderId="22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  <xf numFmtId="189" fontId="2" fillId="0" borderId="25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 wrapText="1"/>
    </xf>
    <xf numFmtId="4" fontId="2" fillId="0" borderId="20" xfId="0" applyNumberFormat="1" applyFont="1" applyFill="1" applyBorder="1" applyAlignment="1">
      <alignment/>
    </xf>
    <xf numFmtId="185" fontId="2" fillId="0" borderId="21" xfId="0" applyNumberFormat="1" applyFont="1" applyFill="1" applyBorder="1" applyAlignment="1">
      <alignment/>
    </xf>
    <xf numFmtId="189" fontId="2" fillId="0" borderId="27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right" wrapText="1"/>
    </xf>
    <xf numFmtId="0" fontId="2" fillId="0" borderId="28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vertical="justify" wrapText="1"/>
    </xf>
    <xf numFmtId="0" fontId="2" fillId="34" borderId="0" xfId="0" applyFont="1" applyFill="1" applyAlignment="1">
      <alignment/>
    </xf>
    <xf numFmtId="187" fontId="2" fillId="33" borderId="11" xfId="0" applyNumberFormat="1" applyFont="1" applyFill="1" applyBorder="1" applyAlignment="1">
      <alignment horizontal="center"/>
    </xf>
    <xf numFmtId="187" fontId="2" fillId="33" borderId="0" xfId="0" applyNumberFormat="1" applyFont="1" applyFill="1" applyAlignment="1">
      <alignment horizontal="center"/>
    </xf>
    <xf numFmtId="187" fontId="5" fillId="33" borderId="16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justify" wrapText="1"/>
    </xf>
    <xf numFmtId="49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179" fontId="9" fillId="0" borderId="22" xfId="46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right" wrapText="1"/>
    </xf>
    <xf numFmtId="189" fontId="2" fillId="35" borderId="2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6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wrapText="1"/>
    </xf>
    <xf numFmtId="189" fontId="2" fillId="0" borderId="31" xfId="0" applyNumberFormat="1" applyFont="1" applyFill="1" applyBorder="1" applyAlignment="1">
      <alignment horizontal="right"/>
    </xf>
    <xf numFmtId="0" fontId="2" fillId="34" borderId="24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vertical="justify" wrapText="1"/>
    </xf>
    <xf numFmtId="0" fontId="2" fillId="34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left" wrapText="1"/>
    </xf>
    <xf numFmtId="0" fontId="2" fillId="34" borderId="24" xfId="0" applyFont="1" applyFill="1" applyBorder="1" applyAlignment="1">
      <alignment horizontal="left" wrapText="1"/>
    </xf>
    <xf numFmtId="0" fontId="10" fillId="34" borderId="22" xfId="0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right"/>
    </xf>
    <xf numFmtId="1" fontId="2" fillId="0" borderId="25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0" fontId="5" fillId="33" borderId="32" xfId="0" applyFont="1" applyFill="1" applyBorder="1" applyAlignment="1">
      <alignment vertical="justify" wrapText="1"/>
    </xf>
    <xf numFmtId="0" fontId="6" fillId="0" borderId="32" xfId="0" applyFont="1" applyFill="1" applyBorder="1" applyAlignment="1">
      <alignment vertical="justify" wrapText="1"/>
    </xf>
    <xf numFmtId="0" fontId="6" fillId="0" borderId="33" xfId="0" applyFont="1" applyFill="1" applyBorder="1" applyAlignment="1">
      <alignment vertical="justify" wrapText="1"/>
    </xf>
    <xf numFmtId="1" fontId="2" fillId="0" borderId="34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5" fillId="33" borderId="44" xfId="0" applyFont="1" applyFill="1" applyBorder="1" applyAlignment="1" applyProtection="1">
      <alignment horizontal="center" wrapText="1"/>
      <protection locked="0"/>
    </xf>
    <xf numFmtId="0" fontId="5" fillId="33" borderId="45" xfId="0" applyFont="1" applyFill="1" applyBorder="1" applyAlignment="1" applyProtection="1">
      <alignment horizontal="center" wrapText="1"/>
      <protection locked="0"/>
    </xf>
    <xf numFmtId="0" fontId="5" fillId="33" borderId="46" xfId="0" applyFont="1" applyFill="1" applyBorder="1" applyAlignment="1" applyProtection="1">
      <alignment horizontal="center" wrapText="1"/>
      <protection locked="0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187" fontId="1" fillId="33" borderId="47" xfId="0" applyNumberFormat="1" applyFont="1" applyFill="1" applyBorder="1" applyAlignment="1">
      <alignment horizontal="center" vertical="center" wrapText="1"/>
    </xf>
    <xf numFmtId="187" fontId="1" fillId="33" borderId="48" xfId="0" applyNumberFormat="1" applyFont="1" applyFill="1" applyBorder="1" applyAlignment="1">
      <alignment horizontal="center" vertical="center" wrapText="1"/>
    </xf>
    <xf numFmtId="187" fontId="5" fillId="33" borderId="47" xfId="0" applyNumberFormat="1" applyFont="1" applyFill="1" applyBorder="1" applyAlignment="1">
      <alignment horizontal="center" vertical="center" wrapText="1"/>
    </xf>
    <xf numFmtId="187" fontId="5" fillId="33" borderId="48" xfId="0" applyNumberFormat="1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left" vertical="justify" wrapText="1"/>
    </xf>
    <xf numFmtId="0" fontId="1" fillId="33" borderId="53" xfId="0" applyFont="1" applyFill="1" applyBorder="1" applyAlignment="1">
      <alignment horizontal="left" vertical="justify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1" fillId="36" borderId="56" xfId="0" applyFont="1" applyFill="1" applyBorder="1" applyAlignment="1">
      <alignment horizontal="center" vertical="justify" wrapText="1"/>
    </xf>
    <xf numFmtId="0" fontId="1" fillId="36" borderId="57" xfId="0" applyFont="1" applyFill="1" applyBorder="1" applyAlignment="1">
      <alignment horizontal="center" vertical="justify" wrapText="1"/>
    </xf>
    <xf numFmtId="0" fontId="1" fillId="36" borderId="58" xfId="0" applyFont="1" applyFill="1" applyBorder="1" applyAlignment="1">
      <alignment horizontal="center" vertical="justify" wrapText="1"/>
    </xf>
    <xf numFmtId="0" fontId="1" fillId="36" borderId="10" xfId="0" applyFont="1" applyFill="1" applyBorder="1" applyAlignment="1">
      <alignment horizontal="center" vertical="justify" wrapText="1"/>
    </xf>
    <xf numFmtId="0" fontId="1" fillId="36" borderId="0" xfId="0" applyFont="1" applyFill="1" applyBorder="1" applyAlignment="1">
      <alignment horizontal="center" vertical="justify" wrapText="1"/>
    </xf>
    <xf numFmtId="0" fontId="1" fillId="36" borderId="59" xfId="0" applyFont="1" applyFill="1" applyBorder="1" applyAlignment="1">
      <alignment horizontal="center" vertical="justify" wrapText="1"/>
    </xf>
    <xf numFmtId="0" fontId="1" fillId="36" borderId="15" xfId="0" applyFont="1" applyFill="1" applyBorder="1" applyAlignment="1">
      <alignment horizontal="center" vertical="justify" wrapText="1"/>
    </xf>
    <xf numFmtId="0" fontId="1" fillId="36" borderId="16" xfId="0" applyFont="1" applyFill="1" applyBorder="1" applyAlignment="1">
      <alignment horizontal="center" vertical="justify" wrapText="1"/>
    </xf>
    <xf numFmtId="0" fontId="1" fillId="36" borderId="60" xfId="0" applyFont="1" applyFill="1" applyBorder="1" applyAlignment="1">
      <alignment horizontal="center" vertical="justify" wrapText="1"/>
    </xf>
    <xf numFmtId="0" fontId="1" fillId="33" borderId="44" xfId="0" applyFont="1" applyFill="1" applyBorder="1" applyAlignment="1">
      <alignment horizontal="left" vertical="justify" wrapText="1"/>
    </xf>
    <xf numFmtId="0" fontId="1" fillId="33" borderId="45" xfId="0" applyFont="1" applyFill="1" applyBorder="1" applyAlignment="1">
      <alignment horizontal="left" vertical="justify" wrapText="1"/>
    </xf>
    <xf numFmtId="0" fontId="1" fillId="33" borderId="61" xfId="0" applyFont="1" applyFill="1" applyBorder="1" applyAlignment="1">
      <alignment horizontal="left" vertical="justify" wrapText="1"/>
    </xf>
    <xf numFmtId="0" fontId="1" fillId="33" borderId="13" xfId="0" applyFont="1" applyFill="1" applyBorder="1" applyAlignment="1">
      <alignment horizontal="left" vertical="justify" wrapText="1"/>
    </xf>
    <xf numFmtId="0" fontId="1" fillId="33" borderId="61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00" y="1133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523875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115050" y="1133475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523875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115050" y="1133475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10000" y="1133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10000" y="1133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172575" y="1133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00" y="1133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523875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115050" y="1133475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523875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115050" y="1133475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10000" y="1133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10000" y="1133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172575" y="1133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7.28125" style="2" customWidth="1"/>
    <col min="2" max="2" width="4.28125" style="1" customWidth="1"/>
    <col min="3" max="3" width="45.57421875" style="1" customWidth="1"/>
    <col min="4" max="4" width="12.57421875" style="2" customWidth="1"/>
    <col min="5" max="5" width="7.7109375" style="1" customWidth="1"/>
    <col min="6" max="6" width="11.140625" style="1" customWidth="1"/>
    <col min="7" max="8" width="9.8515625" style="1" customWidth="1"/>
    <col min="9" max="9" width="11.28125" style="2" customWidth="1"/>
    <col min="10" max="10" width="10.00390625" style="1" customWidth="1"/>
    <col min="11" max="11" width="8.00390625" style="1" customWidth="1"/>
    <col min="12" max="14" width="11.421875" style="1" customWidth="1"/>
    <col min="15" max="15" width="11.421875" style="56" customWidth="1"/>
    <col min="16" max="16" width="0" style="56" hidden="1" customWidth="1"/>
    <col min="17" max="206" width="11.421875" style="56" customWidth="1"/>
    <col min="207" max="16384" width="11.421875" style="1" customWidth="1"/>
  </cols>
  <sheetData>
    <row r="1" spans="1:14" ht="9.75">
      <c r="A1" s="118" t="s">
        <v>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9.75">
      <c r="A2" s="121" t="s">
        <v>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10.5" thickBot="1">
      <c r="A3" s="12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9.75">
      <c r="A4" s="3"/>
      <c r="B4" s="127" t="s">
        <v>16</v>
      </c>
      <c r="C4" s="128"/>
      <c r="D4" s="128"/>
      <c r="E4" s="128"/>
      <c r="F4" s="128"/>
      <c r="G4" s="128"/>
      <c r="H4" s="4"/>
      <c r="I4" s="46"/>
      <c r="J4" s="4"/>
      <c r="K4" s="5"/>
      <c r="L4" s="6"/>
      <c r="M4" s="6"/>
      <c r="N4" s="7"/>
    </row>
    <row r="5" spans="1:14" ht="9.75">
      <c r="A5" s="3"/>
      <c r="B5" s="129" t="s">
        <v>66</v>
      </c>
      <c r="C5" s="130"/>
      <c r="D5" s="130"/>
      <c r="E5" s="130"/>
      <c r="F5" s="8"/>
      <c r="G5" s="8"/>
      <c r="H5" s="4"/>
      <c r="I5" s="46"/>
      <c r="J5" s="4"/>
      <c r="K5" s="9"/>
      <c r="L5" s="9"/>
      <c r="M5" s="9"/>
      <c r="N5" s="10"/>
    </row>
    <row r="6" spans="1:14" ht="9.75">
      <c r="A6" s="3"/>
      <c r="B6" s="129" t="s">
        <v>17</v>
      </c>
      <c r="C6" s="130"/>
      <c r="D6" s="130"/>
      <c r="E6" s="130"/>
      <c r="F6" s="8"/>
      <c r="G6" s="8"/>
      <c r="H6" s="4"/>
      <c r="I6" s="46"/>
      <c r="J6" s="4"/>
      <c r="K6" s="5"/>
      <c r="L6" s="6"/>
      <c r="M6" s="6"/>
      <c r="N6" s="7"/>
    </row>
    <row r="7" spans="1:14" ht="9.75">
      <c r="A7" s="3"/>
      <c r="B7" s="131" t="s">
        <v>37</v>
      </c>
      <c r="C7" s="132"/>
      <c r="D7" s="132"/>
      <c r="E7" s="132"/>
      <c r="F7" s="132"/>
      <c r="G7" s="132"/>
      <c r="H7" s="132"/>
      <c r="I7" s="132"/>
      <c r="J7" s="132"/>
      <c r="K7" s="9"/>
      <c r="L7" s="9"/>
      <c r="M7" s="9"/>
      <c r="N7" s="10"/>
    </row>
    <row r="8" spans="1:14" ht="9.75">
      <c r="A8" s="3"/>
      <c r="B8" s="114">
        <v>2008</v>
      </c>
      <c r="C8" s="115"/>
      <c r="H8" s="5"/>
      <c r="I8" s="47"/>
      <c r="J8" s="5"/>
      <c r="K8" s="5"/>
      <c r="L8" s="6"/>
      <c r="M8" s="6"/>
      <c r="N8" s="7"/>
    </row>
    <row r="9" spans="1:14" ht="10.5" thickBot="1">
      <c r="A9" s="11"/>
      <c r="B9" s="12" t="s">
        <v>1</v>
      </c>
      <c r="C9" s="13"/>
      <c r="D9" s="14"/>
      <c r="E9" s="15"/>
      <c r="F9" s="15"/>
      <c r="G9" s="15"/>
      <c r="H9" s="16"/>
      <c r="I9" s="48"/>
      <c r="J9" s="16"/>
      <c r="K9" s="16"/>
      <c r="L9" s="17"/>
      <c r="M9" s="18"/>
      <c r="N9" s="19"/>
    </row>
    <row r="10" spans="1:14" ht="9.75">
      <c r="A10" s="110" t="s">
        <v>2</v>
      </c>
      <c r="B10" s="116" t="s">
        <v>3</v>
      </c>
      <c r="C10" s="20" t="s">
        <v>18</v>
      </c>
      <c r="D10" s="102" t="s">
        <v>19</v>
      </c>
      <c r="E10" s="104" t="s">
        <v>4</v>
      </c>
      <c r="F10" s="102" t="s">
        <v>20</v>
      </c>
      <c r="G10" s="104" t="s">
        <v>5</v>
      </c>
      <c r="H10" s="106" t="s">
        <v>21</v>
      </c>
      <c r="I10" s="108" t="s">
        <v>28</v>
      </c>
      <c r="J10" s="21" t="s">
        <v>29</v>
      </c>
      <c r="K10" s="22" t="s">
        <v>30</v>
      </c>
      <c r="L10" s="99" t="s">
        <v>8</v>
      </c>
      <c r="M10" s="100"/>
      <c r="N10" s="101"/>
    </row>
    <row r="11" spans="1:14" ht="53.25" customHeight="1" thickBot="1">
      <c r="A11" s="111"/>
      <c r="B11" s="117"/>
      <c r="C11" s="75" t="s">
        <v>31</v>
      </c>
      <c r="D11" s="113"/>
      <c r="E11" s="105"/>
      <c r="F11" s="103"/>
      <c r="G11" s="105"/>
      <c r="H11" s="107"/>
      <c r="I11" s="109"/>
      <c r="J11" s="24" t="s">
        <v>6</v>
      </c>
      <c r="K11" s="25" t="s">
        <v>7</v>
      </c>
      <c r="L11" s="26" t="s">
        <v>9</v>
      </c>
      <c r="M11" s="27" t="s">
        <v>10</v>
      </c>
      <c r="N11" s="28" t="s">
        <v>11</v>
      </c>
    </row>
    <row r="12" spans="1:14" ht="9.75" thickBot="1">
      <c r="A12" s="32">
        <v>728</v>
      </c>
      <c r="B12" s="33">
        <v>1</v>
      </c>
      <c r="C12" s="76" t="s">
        <v>54</v>
      </c>
      <c r="D12" s="33">
        <v>8324</v>
      </c>
      <c r="E12" s="34">
        <v>250</v>
      </c>
      <c r="F12" s="33">
        <v>2</v>
      </c>
      <c r="G12" s="34" t="s">
        <v>13</v>
      </c>
      <c r="H12" s="33">
        <v>244</v>
      </c>
      <c r="I12" s="33">
        <v>238</v>
      </c>
      <c r="J12" s="66">
        <v>145</v>
      </c>
      <c r="K12" s="36">
        <v>46.2</v>
      </c>
      <c r="L12" s="68">
        <f aca="true" t="shared" si="0" ref="L12:L26">J12*I12</f>
        <v>34510</v>
      </c>
      <c r="M12" s="37">
        <f aca="true" t="shared" si="1" ref="M12:M26">K12*I12</f>
        <v>10995.6</v>
      </c>
      <c r="N12" s="38">
        <f>I12/H12</f>
        <v>0.9754098360655737</v>
      </c>
    </row>
    <row r="13" spans="1:14" ht="9.75" thickBot="1">
      <c r="A13" s="32">
        <v>1004</v>
      </c>
      <c r="B13" s="33">
        <v>2</v>
      </c>
      <c r="C13" s="76" t="s">
        <v>53</v>
      </c>
      <c r="D13" s="33">
        <v>8324</v>
      </c>
      <c r="E13" s="34">
        <v>250</v>
      </c>
      <c r="F13" s="33">
        <v>2</v>
      </c>
      <c r="G13" s="34" t="s">
        <v>13</v>
      </c>
      <c r="H13" s="33">
        <v>4</v>
      </c>
      <c r="I13" s="33">
        <v>4</v>
      </c>
      <c r="J13" s="66">
        <v>145</v>
      </c>
      <c r="K13" s="36">
        <v>46.2</v>
      </c>
      <c r="L13" s="69">
        <f t="shared" si="0"/>
        <v>580</v>
      </c>
      <c r="M13" s="37">
        <f t="shared" si="1"/>
        <v>184.8</v>
      </c>
      <c r="N13" s="38">
        <f>I13/H13</f>
        <v>1</v>
      </c>
    </row>
    <row r="14" spans="1:14" ht="9.75" thickBot="1">
      <c r="A14" s="32">
        <v>5001</v>
      </c>
      <c r="B14" s="33">
        <v>3</v>
      </c>
      <c r="C14" s="76" t="s">
        <v>27</v>
      </c>
      <c r="D14" s="33">
        <v>8324</v>
      </c>
      <c r="E14" s="34">
        <v>250</v>
      </c>
      <c r="F14" s="33">
        <v>1</v>
      </c>
      <c r="G14" s="34" t="s">
        <v>13</v>
      </c>
      <c r="H14" s="33">
        <v>25294</v>
      </c>
      <c r="I14" s="33">
        <v>25294</v>
      </c>
      <c r="J14" s="66">
        <v>7.5</v>
      </c>
      <c r="K14" s="36">
        <f>2321/1000</f>
        <v>2.321</v>
      </c>
      <c r="L14" s="68">
        <f t="shared" si="0"/>
        <v>189705</v>
      </c>
      <c r="M14" s="37">
        <f t="shared" si="1"/>
        <v>58707.374</v>
      </c>
      <c r="N14" s="38">
        <f aca="true" t="shared" si="2" ref="N14:N26">I14/H14</f>
        <v>1</v>
      </c>
    </row>
    <row r="15" spans="1:14" ht="9.75" thickBot="1">
      <c r="A15" s="32">
        <v>3018</v>
      </c>
      <c r="B15" s="33">
        <v>4</v>
      </c>
      <c r="C15" s="76" t="s">
        <v>52</v>
      </c>
      <c r="D15" s="33">
        <v>8324</v>
      </c>
      <c r="E15" s="34">
        <v>250</v>
      </c>
      <c r="F15" s="82">
        <v>2</v>
      </c>
      <c r="G15" s="30" t="s">
        <v>13</v>
      </c>
      <c r="H15" s="33">
        <v>17</v>
      </c>
      <c r="I15" s="33">
        <v>23</v>
      </c>
      <c r="J15" s="67">
        <v>145</v>
      </c>
      <c r="K15" s="36">
        <v>46.2</v>
      </c>
      <c r="L15" s="68">
        <f t="shared" si="0"/>
        <v>3335</v>
      </c>
      <c r="M15" s="37">
        <f t="shared" si="1"/>
        <v>1062.6000000000001</v>
      </c>
      <c r="N15" s="38">
        <f t="shared" si="2"/>
        <v>1.3529411764705883</v>
      </c>
    </row>
    <row r="16" spans="1:14" ht="9.75" thickBot="1">
      <c r="A16" s="32">
        <v>601</v>
      </c>
      <c r="B16" s="79">
        <v>5</v>
      </c>
      <c r="C16" s="76" t="s">
        <v>55</v>
      </c>
      <c r="D16" s="33">
        <v>8324</v>
      </c>
      <c r="E16" s="34">
        <v>250</v>
      </c>
      <c r="F16" s="82">
        <v>1</v>
      </c>
      <c r="G16" s="30" t="s">
        <v>13</v>
      </c>
      <c r="H16" s="33">
        <v>620.25</v>
      </c>
      <c r="I16" s="33">
        <v>620</v>
      </c>
      <c r="J16" s="67">
        <v>7.5</v>
      </c>
      <c r="K16" s="36">
        <v>2</v>
      </c>
      <c r="L16" s="68">
        <f t="shared" si="0"/>
        <v>4650</v>
      </c>
      <c r="M16" s="37">
        <f t="shared" si="1"/>
        <v>1240</v>
      </c>
      <c r="N16" s="38">
        <f t="shared" si="2"/>
        <v>0.9995969367190649</v>
      </c>
    </row>
    <row r="17" spans="1:14" ht="9">
      <c r="A17" s="32">
        <v>602</v>
      </c>
      <c r="B17" s="80">
        <v>6</v>
      </c>
      <c r="C17" s="77" t="s">
        <v>65</v>
      </c>
      <c r="D17" s="33">
        <v>8324</v>
      </c>
      <c r="E17" s="34">
        <v>250</v>
      </c>
      <c r="F17" s="82">
        <v>1</v>
      </c>
      <c r="G17" s="30" t="s">
        <v>13</v>
      </c>
      <c r="H17" s="33">
        <v>58</v>
      </c>
      <c r="I17" s="33">
        <v>58</v>
      </c>
      <c r="J17" s="67">
        <v>8</v>
      </c>
      <c r="K17" s="36">
        <v>3.2</v>
      </c>
      <c r="L17" s="68">
        <f t="shared" si="0"/>
        <v>464</v>
      </c>
      <c r="M17" s="37">
        <f t="shared" si="1"/>
        <v>185.60000000000002</v>
      </c>
      <c r="N17" s="38">
        <f t="shared" si="2"/>
        <v>1</v>
      </c>
    </row>
    <row r="18" spans="1:14" ht="9.75" thickBot="1">
      <c r="A18" s="32">
        <v>418</v>
      </c>
      <c r="B18" s="81">
        <v>7</v>
      </c>
      <c r="C18" s="76" t="s">
        <v>62</v>
      </c>
      <c r="D18" s="33">
        <v>8324</v>
      </c>
      <c r="E18" s="34">
        <v>250</v>
      </c>
      <c r="F18" s="82">
        <v>1</v>
      </c>
      <c r="G18" s="30" t="s">
        <v>13</v>
      </c>
      <c r="H18" s="33">
        <v>1034</v>
      </c>
      <c r="I18" s="33">
        <v>1034</v>
      </c>
      <c r="J18" s="67">
        <v>7.5</v>
      </c>
      <c r="K18" s="36">
        <v>1</v>
      </c>
      <c r="L18" s="68">
        <f t="shared" si="0"/>
        <v>7755</v>
      </c>
      <c r="M18" s="37">
        <f t="shared" si="1"/>
        <v>1034</v>
      </c>
      <c r="N18" s="38">
        <f t="shared" si="2"/>
        <v>1</v>
      </c>
    </row>
    <row r="19" spans="1:14" ht="9">
      <c r="A19" s="32">
        <v>3007</v>
      </c>
      <c r="B19" s="33">
        <v>8</v>
      </c>
      <c r="C19" s="84" t="s">
        <v>56</v>
      </c>
      <c r="D19" s="33">
        <v>8324</v>
      </c>
      <c r="E19" s="34">
        <v>250</v>
      </c>
      <c r="F19" s="33">
        <v>2</v>
      </c>
      <c r="G19" s="34" t="s">
        <v>13</v>
      </c>
      <c r="H19" s="33">
        <v>31</v>
      </c>
      <c r="I19" s="33">
        <v>31</v>
      </c>
      <c r="J19" s="78">
        <v>145</v>
      </c>
      <c r="K19" s="36">
        <v>46.2</v>
      </c>
      <c r="L19" s="69">
        <f t="shared" si="0"/>
        <v>4495</v>
      </c>
      <c r="M19" s="37">
        <f t="shared" si="1"/>
        <v>1432.2</v>
      </c>
      <c r="N19" s="38">
        <f t="shared" si="2"/>
        <v>1</v>
      </c>
    </row>
    <row r="20" spans="1:14" ht="9">
      <c r="A20" s="32">
        <v>3017</v>
      </c>
      <c r="B20" s="33">
        <v>9</v>
      </c>
      <c r="C20" s="84" t="s">
        <v>57</v>
      </c>
      <c r="D20" s="33">
        <v>8324</v>
      </c>
      <c r="E20" s="34">
        <v>250</v>
      </c>
      <c r="F20" s="33">
        <v>2</v>
      </c>
      <c r="G20" s="34" t="s">
        <v>13</v>
      </c>
      <c r="H20" s="33">
        <v>3</v>
      </c>
      <c r="I20" s="33">
        <v>3</v>
      </c>
      <c r="J20" s="83">
        <v>145</v>
      </c>
      <c r="K20" s="36">
        <v>46.2</v>
      </c>
      <c r="L20" s="69">
        <f t="shared" si="0"/>
        <v>435</v>
      </c>
      <c r="M20" s="37">
        <f t="shared" si="1"/>
        <v>138.60000000000002</v>
      </c>
      <c r="N20" s="38">
        <f t="shared" si="2"/>
        <v>1</v>
      </c>
    </row>
    <row r="21" spans="1:14" ht="18">
      <c r="A21" s="85">
        <v>8117</v>
      </c>
      <c r="B21" s="86">
        <v>10</v>
      </c>
      <c r="C21" s="87" t="s">
        <v>58</v>
      </c>
      <c r="D21" s="86">
        <v>9320</v>
      </c>
      <c r="E21" s="88">
        <v>250</v>
      </c>
      <c r="F21" s="86">
        <v>2</v>
      </c>
      <c r="G21" s="89" t="s">
        <v>13</v>
      </c>
      <c r="H21" s="29">
        <v>24</v>
      </c>
      <c r="I21" s="29">
        <v>24</v>
      </c>
      <c r="J21" s="83">
        <v>145</v>
      </c>
      <c r="K21" s="74">
        <f>2321/1000</f>
        <v>2.321</v>
      </c>
      <c r="L21" s="69">
        <f t="shared" si="0"/>
        <v>3480</v>
      </c>
      <c r="M21" s="37">
        <f t="shared" si="1"/>
        <v>55.70400000000001</v>
      </c>
      <c r="N21" s="38">
        <f t="shared" si="2"/>
        <v>1</v>
      </c>
    </row>
    <row r="22" spans="1:14" ht="9">
      <c r="A22" s="90">
        <v>3002</v>
      </c>
      <c r="B22" s="29"/>
      <c r="C22" s="91" t="s">
        <v>63</v>
      </c>
      <c r="D22" s="40">
        <v>9320</v>
      </c>
      <c r="E22" s="42">
        <v>250</v>
      </c>
      <c r="F22" s="40">
        <v>2</v>
      </c>
      <c r="G22" s="92" t="s">
        <v>13</v>
      </c>
      <c r="H22" s="93">
        <v>36</v>
      </c>
      <c r="I22" s="93">
        <v>36</v>
      </c>
      <c r="J22" s="83">
        <v>145</v>
      </c>
      <c r="K22" s="36">
        <v>46.2</v>
      </c>
      <c r="L22" s="69"/>
      <c r="M22" s="37">
        <f t="shared" si="1"/>
        <v>1663.2</v>
      </c>
      <c r="N22" s="38">
        <f t="shared" si="2"/>
        <v>1</v>
      </c>
    </row>
    <row r="23" spans="1:14" ht="9">
      <c r="A23" s="29">
        <v>3003</v>
      </c>
      <c r="B23" s="29">
        <v>11</v>
      </c>
      <c r="C23" s="30" t="s">
        <v>59</v>
      </c>
      <c r="D23" s="94">
        <v>8324</v>
      </c>
      <c r="E23" s="30">
        <v>250</v>
      </c>
      <c r="F23" s="29">
        <v>2</v>
      </c>
      <c r="G23" s="95" t="s">
        <v>13</v>
      </c>
      <c r="H23" s="29">
        <v>447</v>
      </c>
      <c r="I23" s="29">
        <v>447</v>
      </c>
      <c r="J23" s="83">
        <v>145</v>
      </c>
      <c r="K23" s="36">
        <v>46.2</v>
      </c>
      <c r="L23" s="69">
        <f t="shared" si="0"/>
        <v>64815</v>
      </c>
      <c r="M23" s="37">
        <f t="shared" si="1"/>
        <v>20651.4</v>
      </c>
      <c r="N23" s="38">
        <f t="shared" si="2"/>
        <v>1</v>
      </c>
    </row>
    <row r="24" spans="1:14" ht="18">
      <c r="A24" s="29">
        <v>8395</v>
      </c>
      <c r="B24" s="29">
        <v>12</v>
      </c>
      <c r="C24" s="30" t="s">
        <v>60</v>
      </c>
      <c r="D24" s="94">
        <v>8324</v>
      </c>
      <c r="E24" s="30">
        <v>250</v>
      </c>
      <c r="F24" s="29">
        <v>2</v>
      </c>
      <c r="G24" s="95" t="s">
        <v>13</v>
      </c>
      <c r="H24" s="29">
        <v>143</v>
      </c>
      <c r="I24" s="29">
        <v>191</v>
      </c>
      <c r="J24" s="83">
        <v>186</v>
      </c>
      <c r="K24" s="36">
        <v>46.2</v>
      </c>
      <c r="L24" s="69">
        <f t="shared" si="0"/>
        <v>35526</v>
      </c>
      <c r="M24" s="37">
        <f t="shared" si="1"/>
        <v>8824.2</v>
      </c>
      <c r="N24" s="38">
        <f t="shared" si="2"/>
        <v>1.3356643356643356</v>
      </c>
    </row>
    <row r="25" spans="1:14" ht="9">
      <c r="A25" s="96">
        <v>3008</v>
      </c>
      <c r="B25" s="29">
        <v>13</v>
      </c>
      <c r="C25" s="87" t="s">
        <v>61</v>
      </c>
      <c r="D25" s="96">
        <v>8324</v>
      </c>
      <c r="E25" s="89">
        <v>250</v>
      </c>
      <c r="F25" s="29">
        <v>2</v>
      </c>
      <c r="G25" s="95" t="s">
        <v>13</v>
      </c>
      <c r="H25" s="93">
        <v>186</v>
      </c>
      <c r="I25" s="93">
        <v>181</v>
      </c>
      <c r="J25" s="83">
        <v>145</v>
      </c>
      <c r="K25" s="36">
        <v>46.2</v>
      </c>
      <c r="L25" s="69">
        <f t="shared" si="0"/>
        <v>26245</v>
      </c>
      <c r="M25" s="37">
        <f t="shared" si="1"/>
        <v>8362.2</v>
      </c>
      <c r="N25" s="38">
        <f t="shared" si="2"/>
        <v>0.9731182795698925</v>
      </c>
    </row>
    <row r="26" spans="1:14" ht="9">
      <c r="A26" s="96">
        <v>3005</v>
      </c>
      <c r="B26" s="29">
        <v>14</v>
      </c>
      <c r="C26" s="97" t="s">
        <v>64</v>
      </c>
      <c r="D26" s="96">
        <v>8324</v>
      </c>
      <c r="E26" s="89">
        <v>250</v>
      </c>
      <c r="F26" s="29">
        <v>2</v>
      </c>
      <c r="G26" s="95" t="s">
        <v>13</v>
      </c>
      <c r="H26" s="93">
        <v>48</v>
      </c>
      <c r="I26" s="93">
        <v>48</v>
      </c>
      <c r="J26" s="83">
        <v>145</v>
      </c>
      <c r="K26" s="36">
        <f>2321/1000</f>
        <v>2.321</v>
      </c>
      <c r="L26" s="69">
        <f t="shared" si="0"/>
        <v>6960</v>
      </c>
      <c r="M26" s="37">
        <f t="shared" si="1"/>
        <v>111.40800000000002</v>
      </c>
      <c r="N26" s="38">
        <f t="shared" si="2"/>
        <v>1</v>
      </c>
    </row>
    <row r="27" spans="1:14" ht="9">
      <c r="A27" s="112" t="s">
        <v>12</v>
      </c>
      <c r="B27" s="112"/>
      <c r="C27" s="112"/>
      <c r="D27" s="112"/>
      <c r="E27" s="112"/>
      <c r="F27" s="112"/>
      <c r="G27" s="112"/>
      <c r="H27" s="112"/>
      <c r="I27" s="112"/>
      <c r="J27" s="55">
        <f>SUM(J12:J26)</f>
        <v>1666.5</v>
      </c>
      <c r="K27" s="55">
        <f>SUM(K12:K26)</f>
        <v>428.96299999999997</v>
      </c>
      <c r="L27" s="55">
        <f>SUM(L12:L26)</f>
        <v>382955</v>
      </c>
      <c r="M27" s="55">
        <f>SUM(M12:M26)/1000</f>
        <v>114.648886</v>
      </c>
      <c r="N27" s="55"/>
    </row>
    <row r="34" spans="9:10" ht="9">
      <c r="I34" s="70"/>
      <c r="J34" s="71"/>
    </row>
    <row r="35" spans="9:10" ht="9">
      <c r="I35" s="72"/>
      <c r="J35" s="73"/>
    </row>
    <row r="39" spans="1:13" ht="9">
      <c r="A39" s="98" t="s">
        <v>50</v>
      </c>
      <c r="B39" s="98"/>
      <c r="C39" s="98"/>
      <c r="D39" s="98" t="s">
        <v>33</v>
      </c>
      <c r="E39" s="98"/>
      <c r="F39" s="98"/>
      <c r="G39" s="98"/>
      <c r="H39" s="98" t="s">
        <v>51</v>
      </c>
      <c r="I39" s="98"/>
      <c r="J39" s="98"/>
      <c r="K39" s="98"/>
      <c r="L39" s="98"/>
      <c r="M39" s="98"/>
    </row>
    <row r="40" spans="1:13" ht="9">
      <c r="A40" s="98" t="s">
        <v>67</v>
      </c>
      <c r="B40" s="98"/>
      <c r="C40" s="98"/>
      <c r="D40" s="98" t="s">
        <v>35</v>
      </c>
      <c r="E40" s="98"/>
      <c r="F40" s="98"/>
      <c r="G40" s="98"/>
      <c r="H40" s="98" t="s">
        <v>68</v>
      </c>
      <c r="I40" s="98"/>
      <c r="J40" s="98"/>
      <c r="K40" s="98"/>
      <c r="L40" s="98"/>
      <c r="M40" s="98"/>
    </row>
  </sheetData>
  <sheetProtection/>
  <mergeCells count="24">
    <mergeCell ref="H39:M39"/>
    <mergeCell ref="A1:N1"/>
    <mergeCell ref="A2:N2"/>
    <mergeCell ref="A3:N3"/>
    <mergeCell ref="B4:G4"/>
    <mergeCell ref="B5:E5"/>
    <mergeCell ref="B6:E6"/>
    <mergeCell ref="B7:J7"/>
    <mergeCell ref="D10:D11"/>
    <mergeCell ref="E10:E11"/>
    <mergeCell ref="B8:C8"/>
    <mergeCell ref="B10:B11"/>
    <mergeCell ref="A39:C39"/>
    <mergeCell ref="D39:G39"/>
    <mergeCell ref="H40:M40"/>
    <mergeCell ref="D40:G40"/>
    <mergeCell ref="A40:C40"/>
    <mergeCell ref="L10:N10"/>
    <mergeCell ref="F10:F11"/>
    <mergeCell ref="G10:G11"/>
    <mergeCell ref="H10:H11"/>
    <mergeCell ref="I10:I11"/>
    <mergeCell ref="A10:A11"/>
    <mergeCell ref="A27:I27"/>
  </mergeCells>
  <printOptions gridLines="1" horizontalCentered="1" verticalCentered="1"/>
  <pageMargins left="0.984251968503937" right="0.1968503937007874" top="0.5905511811023623" bottom="0.5905511811023623" header="0" footer="0"/>
  <pageSetup horizontalDpi="300" verticalDpi="300" orientation="landscape" paperSize="5" scale="95" r:id="rId4"/>
  <headerFooter alignWithMargins="0">
    <oddFooter>&amp;L                   CVC&amp;CFORMATO No. 10 - A INFORMACIÓN OPERATIVA (Prestación de Servicios)&amp;R&amp;P/&amp;N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42"/>
  <sheetViews>
    <sheetView zoomScalePageLayoutView="0" workbookViewId="0" topLeftCell="A4">
      <selection activeCell="J22" sqref="J22"/>
    </sheetView>
  </sheetViews>
  <sheetFormatPr defaultColWidth="11.421875" defaultRowHeight="12.75"/>
  <cols>
    <col min="1" max="1" width="7.28125" style="2" customWidth="1"/>
    <col min="2" max="2" width="4.28125" style="1" customWidth="1"/>
    <col min="3" max="3" width="45.57421875" style="1" customWidth="1"/>
    <col min="4" max="4" width="12.57421875" style="2" customWidth="1"/>
    <col min="5" max="5" width="7.7109375" style="1" customWidth="1"/>
    <col min="6" max="6" width="11.140625" style="1" customWidth="1"/>
    <col min="7" max="8" width="9.8515625" style="1" customWidth="1"/>
    <col min="9" max="9" width="11.28125" style="2" customWidth="1"/>
    <col min="10" max="10" width="10.00390625" style="1" customWidth="1"/>
    <col min="11" max="11" width="8.00390625" style="1" customWidth="1"/>
    <col min="12" max="14" width="11.421875" style="1" customWidth="1"/>
    <col min="15" max="15" width="11.421875" style="56" customWidth="1"/>
    <col min="16" max="16" width="0" style="56" hidden="1" customWidth="1"/>
    <col min="17" max="206" width="11.421875" style="56" customWidth="1"/>
    <col min="207" max="16384" width="11.421875" style="1" customWidth="1"/>
  </cols>
  <sheetData>
    <row r="1" spans="1:14" ht="9.75">
      <c r="A1" s="118" t="s">
        <v>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9.75">
      <c r="A2" s="121" t="s">
        <v>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10.5" thickBot="1">
      <c r="A3" s="12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9.75">
      <c r="A4" s="3"/>
      <c r="B4" s="127" t="s">
        <v>16</v>
      </c>
      <c r="C4" s="128"/>
      <c r="D4" s="128"/>
      <c r="E4" s="128"/>
      <c r="F4" s="128"/>
      <c r="G4" s="128"/>
      <c r="H4" s="4"/>
      <c r="I4" s="46"/>
      <c r="J4" s="4"/>
      <c r="K4" s="5"/>
      <c r="L4" s="6"/>
      <c r="M4" s="6"/>
      <c r="N4" s="7"/>
    </row>
    <row r="5" spans="1:14" ht="9.75">
      <c r="A5" s="3"/>
      <c r="B5" s="129" t="s">
        <v>32</v>
      </c>
      <c r="C5" s="130"/>
      <c r="D5" s="130"/>
      <c r="E5" s="130"/>
      <c r="F5" s="8"/>
      <c r="G5" s="8"/>
      <c r="H5" s="4"/>
      <c r="I5" s="46"/>
      <c r="J5" s="4"/>
      <c r="K5" s="9"/>
      <c r="L5" s="9"/>
      <c r="M5" s="9"/>
      <c r="N5" s="10"/>
    </row>
    <row r="6" spans="1:14" ht="9.75">
      <c r="A6" s="3"/>
      <c r="B6" s="129" t="s">
        <v>17</v>
      </c>
      <c r="C6" s="130"/>
      <c r="D6" s="130"/>
      <c r="E6" s="130"/>
      <c r="F6" s="8"/>
      <c r="G6" s="8"/>
      <c r="H6" s="4"/>
      <c r="I6" s="46"/>
      <c r="J6" s="4"/>
      <c r="K6" s="5"/>
      <c r="L6" s="6"/>
      <c r="M6" s="6"/>
      <c r="N6" s="7"/>
    </row>
    <row r="7" spans="1:14" ht="9.75">
      <c r="A7" s="3"/>
      <c r="B7" s="131" t="s">
        <v>37</v>
      </c>
      <c r="C7" s="132"/>
      <c r="D7" s="132"/>
      <c r="E7" s="132"/>
      <c r="F7" s="132"/>
      <c r="G7" s="132"/>
      <c r="H7" s="132"/>
      <c r="I7" s="132"/>
      <c r="J7" s="132"/>
      <c r="K7" s="9"/>
      <c r="L7" s="9"/>
      <c r="M7" s="9"/>
      <c r="N7" s="10"/>
    </row>
    <row r="8" spans="1:14" ht="9.75">
      <c r="A8" s="3"/>
      <c r="B8" s="114">
        <v>2007</v>
      </c>
      <c r="C8" s="115"/>
      <c r="H8" s="5"/>
      <c r="I8" s="47"/>
      <c r="J8" s="5"/>
      <c r="K8" s="5"/>
      <c r="L8" s="6"/>
      <c r="M8" s="6"/>
      <c r="N8" s="7"/>
    </row>
    <row r="9" spans="1:14" ht="10.5" thickBot="1">
      <c r="A9" s="11"/>
      <c r="B9" s="12" t="s">
        <v>1</v>
      </c>
      <c r="C9" s="13"/>
      <c r="D9" s="14"/>
      <c r="E9" s="15"/>
      <c r="F9" s="15"/>
      <c r="G9" s="15"/>
      <c r="H9" s="16"/>
      <c r="I9" s="48"/>
      <c r="J9" s="16"/>
      <c r="K9" s="16"/>
      <c r="L9" s="17"/>
      <c r="M9" s="18"/>
      <c r="N9" s="19"/>
    </row>
    <row r="10" spans="1:14" ht="9.75">
      <c r="A10" s="110" t="s">
        <v>2</v>
      </c>
      <c r="B10" s="116" t="s">
        <v>3</v>
      </c>
      <c r="C10" s="20" t="s">
        <v>18</v>
      </c>
      <c r="D10" s="102" t="s">
        <v>19</v>
      </c>
      <c r="E10" s="104" t="s">
        <v>4</v>
      </c>
      <c r="F10" s="102" t="s">
        <v>20</v>
      </c>
      <c r="G10" s="104" t="s">
        <v>5</v>
      </c>
      <c r="H10" s="106" t="s">
        <v>21</v>
      </c>
      <c r="I10" s="108" t="s">
        <v>28</v>
      </c>
      <c r="J10" s="21" t="s">
        <v>29</v>
      </c>
      <c r="K10" s="22" t="s">
        <v>30</v>
      </c>
      <c r="L10" s="99" t="s">
        <v>8</v>
      </c>
      <c r="M10" s="100"/>
      <c r="N10" s="101"/>
    </row>
    <row r="11" spans="1:14" ht="53.25" customHeight="1" thickBot="1">
      <c r="A11" s="111"/>
      <c r="B11" s="117"/>
      <c r="C11" s="23" t="s">
        <v>31</v>
      </c>
      <c r="D11" s="103"/>
      <c r="E11" s="105"/>
      <c r="F11" s="103"/>
      <c r="G11" s="105"/>
      <c r="H11" s="107"/>
      <c r="I11" s="109"/>
      <c r="J11" s="24" t="s">
        <v>6</v>
      </c>
      <c r="K11" s="25" t="s">
        <v>7</v>
      </c>
      <c r="L11" s="26" t="s">
        <v>9</v>
      </c>
      <c r="M11" s="27" t="s">
        <v>10</v>
      </c>
      <c r="N11" s="28" t="s">
        <v>11</v>
      </c>
    </row>
    <row r="12" spans="1:16" ht="9.75" customHeight="1" thickBot="1">
      <c r="A12" s="32">
        <v>727</v>
      </c>
      <c r="B12" s="33">
        <v>1</v>
      </c>
      <c r="C12" s="44" t="s">
        <v>23</v>
      </c>
      <c r="D12" s="33">
        <v>8324</v>
      </c>
      <c r="E12" s="34">
        <v>250</v>
      </c>
      <c r="F12" s="33">
        <v>2</v>
      </c>
      <c r="G12" s="34" t="s">
        <v>13</v>
      </c>
      <c r="H12" s="33">
        <v>5</v>
      </c>
      <c r="I12" s="33">
        <v>10</v>
      </c>
      <c r="J12" s="39">
        <v>738.248</v>
      </c>
      <c r="K12" s="36">
        <f>41792/1000</f>
        <v>41.792</v>
      </c>
      <c r="L12" s="37">
        <f aca="true" t="shared" si="0" ref="L12:L28">J12*I12</f>
        <v>7382.4800000000005</v>
      </c>
      <c r="M12" s="37">
        <f aca="true" t="shared" si="1" ref="M12:M28">K12*I12</f>
        <v>417.92</v>
      </c>
      <c r="N12" s="38">
        <f>I12/H12</f>
        <v>2</v>
      </c>
      <c r="P12" s="57"/>
    </row>
    <row r="13" spans="1:16" ht="9.75" customHeight="1" thickBot="1">
      <c r="A13" s="32">
        <v>704</v>
      </c>
      <c r="B13" s="33">
        <v>2</v>
      </c>
      <c r="C13" s="44" t="s">
        <v>38</v>
      </c>
      <c r="D13" s="33">
        <v>8324</v>
      </c>
      <c r="E13" s="34">
        <v>205</v>
      </c>
      <c r="F13" s="33">
        <v>2</v>
      </c>
      <c r="G13" s="34" t="s">
        <v>13</v>
      </c>
      <c r="H13" s="33">
        <v>10</v>
      </c>
      <c r="I13" s="33">
        <v>28</v>
      </c>
      <c r="J13" s="39">
        <v>143.54</v>
      </c>
      <c r="K13" s="36">
        <f>232155/1000</f>
        <v>232.155</v>
      </c>
      <c r="L13" s="37">
        <f t="shared" si="0"/>
        <v>4019.12</v>
      </c>
      <c r="M13" s="37">
        <f t="shared" si="1"/>
        <v>6500.34</v>
      </c>
      <c r="N13" s="38">
        <f>I13/H13</f>
        <v>2.8</v>
      </c>
      <c r="P13" s="54"/>
    </row>
    <row r="14" spans="1:16" ht="9.75" customHeight="1" thickBot="1">
      <c r="A14" s="32">
        <v>8395</v>
      </c>
      <c r="B14" s="33">
        <v>3</v>
      </c>
      <c r="C14" s="44" t="s">
        <v>39</v>
      </c>
      <c r="D14" s="40">
        <v>8324</v>
      </c>
      <c r="E14" s="42">
        <v>250</v>
      </c>
      <c r="F14" s="33">
        <v>3</v>
      </c>
      <c r="G14" s="34" t="s">
        <v>13</v>
      </c>
      <c r="H14" s="33">
        <v>20</v>
      </c>
      <c r="I14" s="33">
        <v>50</v>
      </c>
      <c r="J14" s="39">
        <f>70423.5/1000</f>
        <v>70.4235</v>
      </c>
      <c r="K14" s="36">
        <f>86740/1000</f>
        <v>86.74</v>
      </c>
      <c r="L14" s="37">
        <f t="shared" si="0"/>
        <v>3521.175</v>
      </c>
      <c r="M14" s="37">
        <f t="shared" si="1"/>
        <v>4337</v>
      </c>
      <c r="N14" s="38">
        <f>I14/H14</f>
        <v>2.5</v>
      </c>
      <c r="P14" s="57"/>
    </row>
    <row r="15" spans="1:16" ht="9.75" customHeight="1" thickBot="1">
      <c r="A15" s="32">
        <v>702</v>
      </c>
      <c r="B15" s="33">
        <v>4</v>
      </c>
      <c r="C15" s="44" t="s">
        <v>40</v>
      </c>
      <c r="D15" s="29">
        <v>8324</v>
      </c>
      <c r="E15" s="30">
        <v>250</v>
      </c>
      <c r="F15" s="33">
        <v>2</v>
      </c>
      <c r="G15" s="34" t="s">
        <v>13</v>
      </c>
      <c r="H15" s="33">
        <v>5</v>
      </c>
      <c r="I15" s="33">
        <v>3</v>
      </c>
      <c r="J15" s="39">
        <f>2573119/1000</f>
        <v>2573.119</v>
      </c>
      <c r="K15" s="36">
        <f>232155/1000</f>
        <v>232.155</v>
      </c>
      <c r="L15" s="37">
        <f t="shared" si="0"/>
        <v>7719.357</v>
      </c>
      <c r="M15" s="37">
        <f t="shared" si="1"/>
        <v>696.465</v>
      </c>
      <c r="N15" s="38">
        <f>I15/H15</f>
        <v>0.6</v>
      </c>
      <c r="P15" s="57"/>
    </row>
    <row r="16" spans="1:206" s="45" customFormat="1" ht="9.75" customHeight="1" thickBot="1">
      <c r="A16" s="32">
        <v>3005</v>
      </c>
      <c r="B16" s="33">
        <v>5</v>
      </c>
      <c r="C16" s="61" t="s">
        <v>41</v>
      </c>
      <c r="D16" s="62">
        <v>8324</v>
      </c>
      <c r="E16" s="63">
        <v>250</v>
      </c>
      <c r="F16" s="60">
        <v>4</v>
      </c>
      <c r="G16" s="64" t="s">
        <v>13</v>
      </c>
      <c r="H16" s="60">
        <v>0</v>
      </c>
      <c r="I16" s="60">
        <v>34</v>
      </c>
      <c r="J16" s="39">
        <v>143.54</v>
      </c>
      <c r="K16" s="36">
        <f>43370/1000</f>
        <v>43.37</v>
      </c>
      <c r="L16" s="37">
        <f t="shared" si="0"/>
        <v>4880.36</v>
      </c>
      <c r="M16" s="37">
        <f t="shared" si="1"/>
        <v>1474.58</v>
      </c>
      <c r="N16" s="38">
        <v>0</v>
      </c>
      <c r="O16" s="56"/>
      <c r="P16" s="57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</row>
    <row r="17" spans="1:206" s="45" customFormat="1" ht="9.75" customHeight="1" thickBot="1">
      <c r="A17" s="32">
        <v>3004</v>
      </c>
      <c r="B17" s="33">
        <v>6</v>
      </c>
      <c r="C17" s="50" t="s">
        <v>26</v>
      </c>
      <c r="D17" s="51" t="s">
        <v>48</v>
      </c>
      <c r="E17" s="52">
        <v>250</v>
      </c>
      <c r="F17" s="33">
        <v>3</v>
      </c>
      <c r="G17" s="34" t="s">
        <v>13</v>
      </c>
      <c r="H17" s="33">
        <v>9</v>
      </c>
      <c r="I17" s="33">
        <v>3</v>
      </c>
      <c r="J17" s="39">
        <v>143.54</v>
      </c>
      <c r="K17" s="41">
        <f>85179/1000</f>
        <v>85.179</v>
      </c>
      <c r="L17" s="37">
        <f t="shared" si="0"/>
        <v>430.62</v>
      </c>
      <c r="M17" s="37">
        <f t="shared" si="1"/>
        <v>255.537</v>
      </c>
      <c r="N17" s="38">
        <f aca="true" t="shared" si="2" ref="N17:N24">I17/H17</f>
        <v>0.3333333333333333</v>
      </c>
      <c r="O17" s="56"/>
      <c r="P17" s="54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</row>
    <row r="18" spans="1:206" s="45" customFormat="1" ht="9.75" thickBot="1">
      <c r="A18" s="32">
        <v>728</v>
      </c>
      <c r="B18" s="33">
        <v>7</v>
      </c>
      <c r="C18" s="50" t="s">
        <v>24</v>
      </c>
      <c r="D18" s="33">
        <v>8324</v>
      </c>
      <c r="E18" s="34">
        <v>250</v>
      </c>
      <c r="F18" s="33">
        <v>3</v>
      </c>
      <c r="G18" s="34" t="s">
        <v>13</v>
      </c>
      <c r="H18" s="33">
        <v>215</v>
      </c>
      <c r="I18" s="33">
        <v>209</v>
      </c>
      <c r="J18" s="39">
        <v>143.54</v>
      </c>
      <c r="K18" s="36">
        <f>41792/1000</f>
        <v>41.792</v>
      </c>
      <c r="L18" s="37">
        <f t="shared" si="0"/>
        <v>29999.859999999997</v>
      </c>
      <c r="M18" s="37">
        <f t="shared" si="1"/>
        <v>8734.528</v>
      </c>
      <c r="N18" s="38">
        <f t="shared" si="2"/>
        <v>0.9720930232558139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</row>
    <row r="19" spans="1:206" s="45" customFormat="1" ht="9.75" thickBot="1">
      <c r="A19" s="32">
        <v>1004</v>
      </c>
      <c r="B19" s="33">
        <v>8</v>
      </c>
      <c r="C19" s="61" t="s">
        <v>25</v>
      </c>
      <c r="D19" s="60">
        <v>8324</v>
      </c>
      <c r="E19" s="64">
        <v>250</v>
      </c>
      <c r="F19" s="60">
        <v>2</v>
      </c>
      <c r="G19" s="64" t="s">
        <v>13</v>
      </c>
      <c r="H19" s="60">
        <v>0</v>
      </c>
      <c r="I19" s="60">
        <v>0</v>
      </c>
      <c r="J19" s="39">
        <v>143.54</v>
      </c>
      <c r="K19" s="36">
        <f>46200/1000</f>
        <v>46.2</v>
      </c>
      <c r="L19" s="37">
        <f t="shared" si="0"/>
        <v>0</v>
      </c>
      <c r="M19" s="37">
        <f t="shared" si="1"/>
        <v>0</v>
      </c>
      <c r="N19" s="38" t="e">
        <f t="shared" si="2"/>
        <v>#DIV/0!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</row>
    <row r="20" spans="1:206" s="45" customFormat="1" ht="9.75" thickBot="1">
      <c r="A20" s="32">
        <v>5001</v>
      </c>
      <c r="B20" s="33">
        <v>9</v>
      </c>
      <c r="C20" s="50" t="s">
        <v>27</v>
      </c>
      <c r="D20" s="33">
        <v>8324</v>
      </c>
      <c r="E20" s="34">
        <v>250</v>
      </c>
      <c r="F20" s="33">
        <v>2</v>
      </c>
      <c r="G20" s="34" t="s">
        <v>13</v>
      </c>
      <c r="H20" s="33">
        <v>200</v>
      </c>
      <c r="I20" s="33">
        <v>572</v>
      </c>
      <c r="J20" s="39">
        <v>2.289</v>
      </c>
      <c r="K20" s="36">
        <f>2321/1000</f>
        <v>2.321</v>
      </c>
      <c r="L20" s="37">
        <f t="shared" si="0"/>
        <v>1309.308</v>
      </c>
      <c r="M20" s="37">
        <f t="shared" si="1"/>
        <v>1327.612</v>
      </c>
      <c r="N20" s="38">
        <f t="shared" si="2"/>
        <v>2.86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</row>
    <row r="21" spans="1:206" s="45" customFormat="1" ht="9.75" thickBot="1">
      <c r="A21" s="32">
        <v>3006</v>
      </c>
      <c r="B21" s="33">
        <v>10</v>
      </c>
      <c r="C21" s="50" t="s">
        <v>42</v>
      </c>
      <c r="D21" s="33">
        <v>8324</v>
      </c>
      <c r="E21" s="34">
        <v>250</v>
      </c>
      <c r="F21" s="33">
        <v>2</v>
      </c>
      <c r="G21" s="34" t="s">
        <v>13</v>
      </c>
      <c r="H21" s="33">
        <v>25</v>
      </c>
      <c r="I21" s="33">
        <v>27</v>
      </c>
      <c r="J21" s="35">
        <v>143.54</v>
      </c>
      <c r="K21" s="36">
        <f>232155/1000</f>
        <v>232.155</v>
      </c>
      <c r="L21" s="37">
        <f t="shared" si="0"/>
        <v>3875.58</v>
      </c>
      <c r="M21" s="37">
        <f t="shared" si="1"/>
        <v>6268.185</v>
      </c>
      <c r="N21" s="38">
        <f t="shared" si="2"/>
        <v>1.08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</row>
    <row r="22" spans="1:14" ht="13.5" thickBot="1">
      <c r="A22" s="32">
        <v>514</v>
      </c>
      <c r="B22" s="33">
        <v>11</v>
      </c>
      <c r="C22" s="50" t="s">
        <v>22</v>
      </c>
      <c r="D22" s="43">
        <v>8324</v>
      </c>
      <c r="E22" s="30">
        <v>250</v>
      </c>
      <c r="F22" s="33">
        <v>6</v>
      </c>
      <c r="G22" s="34" t="s">
        <v>13</v>
      </c>
      <c r="H22" s="33">
        <v>5</v>
      </c>
      <c r="I22" s="33">
        <v>5</v>
      </c>
      <c r="J22">
        <v>4173103.62</v>
      </c>
      <c r="K22" s="36">
        <f>43625398.46/1000</f>
        <v>43625.398460000004</v>
      </c>
      <c r="L22" s="37">
        <f t="shared" si="0"/>
        <v>20865518.1</v>
      </c>
      <c r="M22" s="37">
        <f t="shared" si="1"/>
        <v>218126.9923</v>
      </c>
      <c r="N22" s="38">
        <f t="shared" si="2"/>
        <v>1</v>
      </c>
    </row>
    <row r="23" spans="1:14" ht="9.75" thickBot="1">
      <c r="A23" s="32">
        <v>1012</v>
      </c>
      <c r="B23" s="33">
        <v>12</v>
      </c>
      <c r="C23" s="50" t="s">
        <v>43</v>
      </c>
      <c r="D23" s="33">
        <v>9320</v>
      </c>
      <c r="E23" s="34">
        <v>251</v>
      </c>
      <c r="F23" s="33">
        <v>2</v>
      </c>
      <c r="G23" s="34" t="s">
        <v>13</v>
      </c>
      <c r="H23" s="33">
        <v>6</v>
      </c>
      <c r="I23" s="33">
        <v>3</v>
      </c>
      <c r="J23" s="35">
        <f>2573119/1000</f>
        <v>2573.119</v>
      </c>
      <c r="K23" s="36">
        <f>964604/1000</f>
        <v>964.604</v>
      </c>
      <c r="L23" s="37">
        <f t="shared" si="0"/>
        <v>7719.357</v>
      </c>
      <c r="M23" s="37">
        <f t="shared" si="1"/>
        <v>2893.812</v>
      </c>
      <c r="N23" s="38">
        <f t="shared" si="2"/>
        <v>0.5</v>
      </c>
    </row>
    <row r="24" spans="1:14" ht="9.75" thickBot="1">
      <c r="A24" s="32">
        <v>722</v>
      </c>
      <c r="B24" s="33">
        <v>13</v>
      </c>
      <c r="C24" s="50" t="s">
        <v>49</v>
      </c>
      <c r="D24" s="43">
        <v>8324</v>
      </c>
      <c r="E24" s="30">
        <v>250</v>
      </c>
      <c r="F24" s="33">
        <v>3</v>
      </c>
      <c r="G24" s="34" t="s">
        <v>13</v>
      </c>
      <c r="H24" s="33">
        <v>10</v>
      </c>
      <c r="I24" s="58">
        <v>28</v>
      </c>
      <c r="J24" s="31">
        <v>143.54</v>
      </c>
      <c r="K24" s="59">
        <f>92300/1000</f>
        <v>92.3</v>
      </c>
      <c r="L24" s="37">
        <f t="shared" si="0"/>
        <v>4019.12</v>
      </c>
      <c r="M24" s="37">
        <f t="shared" si="1"/>
        <v>2584.4</v>
      </c>
      <c r="N24" s="38">
        <f t="shared" si="2"/>
        <v>2.8</v>
      </c>
    </row>
    <row r="25" spans="1:14" ht="9.75" thickBot="1">
      <c r="A25" s="32">
        <v>8117</v>
      </c>
      <c r="B25" s="33">
        <v>15</v>
      </c>
      <c r="C25" s="61" t="s">
        <v>45</v>
      </c>
      <c r="D25" s="60">
        <v>9320</v>
      </c>
      <c r="E25" s="64">
        <v>250</v>
      </c>
      <c r="F25" s="65">
        <v>4</v>
      </c>
      <c r="G25" s="63" t="s">
        <v>13</v>
      </c>
      <c r="H25" s="60">
        <v>0</v>
      </c>
      <c r="I25" s="60">
        <v>0</v>
      </c>
      <c r="J25" s="53">
        <v>143.54</v>
      </c>
      <c r="K25" s="36"/>
      <c r="L25" s="37">
        <f t="shared" si="0"/>
        <v>0</v>
      </c>
      <c r="M25" s="37">
        <f t="shared" si="1"/>
        <v>0</v>
      </c>
      <c r="N25" s="38">
        <v>0</v>
      </c>
    </row>
    <row r="26" spans="1:14" ht="9.75" thickBot="1">
      <c r="A26" s="32">
        <v>720</v>
      </c>
      <c r="B26" s="33">
        <v>16</v>
      </c>
      <c r="C26" s="50" t="s">
        <v>44</v>
      </c>
      <c r="D26" s="33">
        <v>8324</v>
      </c>
      <c r="E26" s="34">
        <v>250</v>
      </c>
      <c r="F26" s="49">
        <v>2</v>
      </c>
      <c r="G26" s="30" t="s">
        <v>13</v>
      </c>
      <c r="H26" s="33">
        <v>15</v>
      </c>
      <c r="I26" s="33">
        <v>9</v>
      </c>
      <c r="J26" s="53">
        <v>143.54</v>
      </c>
      <c r="K26" s="36"/>
      <c r="L26" s="37">
        <f t="shared" si="0"/>
        <v>1291.86</v>
      </c>
      <c r="M26" s="37">
        <f t="shared" si="1"/>
        <v>0</v>
      </c>
      <c r="N26" s="38">
        <f>I26/H26</f>
        <v>0.6</v>
      </c>
    </row>
    <row r="27" spans="1:14" ht="9.75" thickBot="1">
      <c r="A27" s="32">
        <v>3018</v>
      </c>
      <c r="B27" s="33">
        <v>17</v>
      </c>
      <c r="C27" s="50" t="s">
        <v>46</v>
      </c>
      <c r="D27" s="33">
        <v>8324</v>
      </c>
      <c r="E27" s="34">
        <v>250</v>
      </c>
      <c r="F27" s="49">
        <v>2</v>
      </c>
      <c r="G27" s="30" t="s">
        <v>13</v>
      </c>
      <c r="H27" s="33">
        <v>0</v>
      </c>
      <c r="I27" s="33">
        <v>4</v>
      </c>
      <c r="J27" s="53">
        <v>143.54</v>
      </c>
      <c r="K27" s="36"/>
      <c r="L27" s="37">
        <f t="shared" si="0"/>
        <v>574.16</v>
      </c>
      <c r="M27" s="37">
        <f t="shared" si="1"/>
        <v>0</v>
      </c>
      <c r="N27" s="38">
        <v>0</v>
      </c>
    </row>
    <row r="28" spans="1:14" ht="9.75" thickBot="1">
      <c r="A28" s="32">
        <v>440</v>
      </c>
      <c r="B28" s="33">
        <v>18</v>
      </c>
      <c r="C28" s="50" t="s">
        <v>47</v>
      </c>
      <c r="D28" s="33">
        <v>8324</v>
      </c>
      <c r="E28" s="34">
        <v>250</v>
      </c>
      <c r="F28" s="49">
        <v>2</v>
      </c>
      <c r="G28" s="30" t="s">
        <v>13</v>
      </c>
      <c r="H28" s="33">
        <v>1</v>
      </c>
      <c r="I28" s="33">
        <v>1</v>
      </c>
      <c r="J28" s="53">
        <v>143.535</v>
      </c>
      <c r="K28" s="36">
        <f>965996/1000</f>
        <v>965.996</v>
      </c>
      <c r="L28" s="37">
        <f t="shared" si="0"/>
        <v>143.535</v>
      </c>
      <c r="M28" s="37">
        <f t="shared" si="1"/>
        <v>965.996</v>
      </c>
      <c r="N28" s="38">
        <f>I28/H28</f>
        <v>1</v>
      </c>
    </row>
    <row r="29" spans="1:14" ht="9">
      <c r="A29" s="112" t="s">
        <v>12</v>
      </c>
      <c r="B29" s="112"/>
      <c r="C29" s="112"/>
      <c r="D29" s="112"/>
      <c r="E29" s="112"/>
      <c r="F29" s="112"/>
      <c r="G29" s="112"/>
      <c r="H29" s="112"/>
      <c r="I29" s="112"/>
      <c r="J29" s="55"/>
      <c r="K29" s="55"/>
      <c r="L29" s="55">
        <f>SUM(L12:L28)/1000</f>
        <v>20942.403992000003</v>
      </c>
      <c r="M29" s="55">
        <f>SUM(M12:M28)/1000</f>
        <v>254.58336730000005</v>
      </c>
      <c r="N29" s="55" t="e">
        <f>SUM(N12:N28)</f>
        <v>#DIV/0!</v>
      </c>
    </row>
    <row r="41" spans="1:13" ht="9">
      <c r="A41" s="98" t="s">
        <v>50</v>
      </c>
      <c r="B41" s="98"/>
      <c r="C41" s="98"/>
      <c r="D41" s="98" t="s">
        <v>33</v>
      </c>
      <c r="E41" s="98"/>
      <c r="F41" s="98"/>
      <c r="G41" s="98"/>
      <c r="H41" s="98" t="s">
        <v>51</v>
      </c>
      <c r="I41" s="98"/>
      <c r="J41" s="98"/>
      <c r="K41" s="98"/>
      <c r="L41" s="98"/>
      <c r="M41" s="98"/>
    </row>
    <row r="42" spans="1:13" ht="9">
      <c r="A42" s="98" t="s">
        <v>36</v>
      </c>
      <c r="B42" s="98"/>
      <c r="C42" s="98"/>
      <c r="D42" s="98" t="s">
        <v>35</v>
      </c>
      <c r="E42" s="98"/>
      <c r="F42" s="98"/>
      <c r="G42" s="98"/>
      <c r="H42" s="98" t="s">
        <v>34</v>
      </c>
      <c r="I42" s="98"/>
      <c r="J42" s="98"/>
      <c r="K42" s="98"/>
      <c r="L42" s="98"/>
      <c r="M42" s="98"/>
    </row>
  </sheetData>
  <sheetProtection/>
  <autoFilter ref="A11:P29"/>
  <mergeCells count="24">
    <mergeCell ref="H10:H11"/>
    <mergeCell ref="I10:I11"/>
    <mergeCell ref="A10:A11"/>
    <mergeCell ref="A29:I29"/>
    <mergeCell ref="D10:D11"/>
    <mergeCell ref="E10:E11"/>
    <mergeCell ref="B8:C8"/>
    <mergeCell ref="B10:B11"/>
    <mergeCell ref="H42:M42"/>
    <mergeCell ref="D42:G42"/>
    <mergeCell ref="A42:C42"/>
    <mergeCell ref="L10:N10"/>
    <mergeCell ref="F10:F11"/>
    <mergeCell ref="G10:G11"/>
    <mergeCell ref="A41:C41"/>
    <mergeCell ref="D41:G41"/>
    <mergeCell ref="H41:M41"/>
    <mergeCell ref="A1:N1"/>
    <mergeCell ref="A2:N2"/>
    <mergeCell ref="A3:N3"/>
    <mergeCell ref="B4:G4"/>
    <mergeCell ref="B5:E5"/>
    <mergeCell ref="B6:E6"/>
    <mergeCell ref="B7:J7"/>
  </mergeCells>
  <printOptions gridLines="1" horizontalCentered="1" verticalCentered="1"/>
  <pageMargins left="1.1811023622047245" right="0" top="0.5905511811023623" bottom="0.5905511811023623" header="0" footer="0"/>
  <pageSetup horizontalDpi="300" verticalDpi="300" orientation="landscape" paperSize="5" scale="95" r:id="rId4"/>
  <headerFooter alignWithMargins="0">
    <oddFooter>&amp;L                   CVC&amp;CFORMATO No. 10 - A INFORMACIÓN OPERATIVA (Prestación de Servicios)&amp;R&amp;P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 Valle del Cauca - C.V.C.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Corp. Autonoma Regional</dc:creator>
  <cp:keywords/>
  <dc:description/>
  <cp:lastModifiedBy>maribel.arango</cp:lastModifiedBy>
  <cp:lastPrinted>2009-02-13T23:34:50Z</cp:lastPrinted>
  <dcterms:created xsi:type="dcterms:W3CDTF">2006-02-20T19:24:16Z</dcterms:created>
  <dcterms:modified xsi:type="dcterms:W3CDTF">2018-03-20T12:45:01Z</dcterms:modified>
  <cp:category/>
  <cp:version/>
  <cp:contentType/>
  <cp:contentStatus/>
</cp:coreProperties>
</file>