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gandr\OneDrive\Documentos\FPAA 2025-2026 XVI Conv\1. Etapa Apertura\Lineamientos XVI Convocatoria\"/>
    </mc:Choice>
  </mc:AlternateContent>
  <xr:revisionPtr revIDLastSave="0" documentId="8_{22103F9E-F374-4467-ABCA-97658F9D0FBC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Parámetros" sheetId="1" state="hidden" r:id="rId1"/>
    <sheet name="AP " sheetId="3" r:id="rId2"/>
    <sheet name="CV" sheetId="4" r:id="rId3"/>
    <sheet name="ENR" sheetId="24" r:id="rId4"/>
    <sheet name="BP" sheetId="5" r:id="rId5"/>
    <sheet name="SSP" sheetId="10" r:id="rId6"/>
    <sheet name="SOST CV" sheetId="13" r:id="rId7"/>
    <sheet name="SOST ENR" sheetId="25" r:id="rId8"/>
    <sheet name="SOST BP" sheetId="14" r:id="rId9"/>
    <sheet name="SOST SSP" sheetId="17" r:id="rId10"/>
    <sheet name="SOST RAD" sheetId="27" r:id="rId11"/>
    <sheet name="GEORREFERENCIACION" sheetId="19" r:id="rId12"/>
    <sheet name="BUD" sheetId="7" r:id="rId13"/>
    <sheet name="AP-BUD" sheetId="12" r:id="rId14"/>
    <sheet name="RAD" sheetId="6" r:id="rId15"/>
    <sheet name="SST BUD" sheetId="15" r:id="rId16"/>
    <sheet name="SOST BP PLANTON" sheetId="29" r:id="rId17"/>
    <sheet name="BP PLANTON" sheetId="28" r:id="rId18"/>
    <sheet name="GUADUA" sheetId="8" r:id="rId19"/>
    <sheet name="MC" sheetId="9" r:id="rId20"/>
    <sheet name="SAF" sheetId="11" r:id="rId21"/>
    <sheet name="SOST GUADUA" sheetId="16" r:id="rId22"/>
    <sheet name="SOST AF" sheetId="18" r:id="rId23"/>
  </sheets>
  <externalReferences>
    <externalReference r:id="rId24"/>
    <externalReference r:id="rId25"/>
    <externalReference r:id="rId26"/>
    <externalReference r:id="rId27"/>
  </externalReferences>
  <definedNames>
    <definedName name="Actividad">#REF!</definedName>
    <definedName name="CARGO" localSheetId="0">#REF!</definedName>
    <definedName name="CARGO">#REF!</definedName>
    <definedName name="CARGO1">[1]Base!$B$12</definedName>
    <definedName name="Centro" localSheetId="0">#REF!</definedName>
    <definedName name="Centro">#REF!</definedName>
    <definedName name="Centro_1">#REF!</definedName>
    <definedName name="Contratacion">[2]BD!$L$2:$L$4</definedName>
    <definedName name="CostIns">#REF!</definedName>
    <definedName name="Costlns_1">#REF!</definedName>
    <definedName name="cuadrilla" localSheetId="0">#REF!</definedName>
    <definedName name="cuadrilla">#REF!</definedName>
    <definedName name="cuadrilla_1">#REF!</definedName>
    <definedName name="Cuenta">[2]BD!$K$2:$K$3</definedName>
    <definedName name="Departamental" localSheetId="0">#REF!</definedName>
    <definedName name="Departamental">#REF!</definedName>
    <definedName name="Departamental_1">#REF!</definedName>
    <definedName name="DEPTO" localSheetId="0">#REF!</definedName>
    <definedName name="DEPTO">#REF!</definedName>
    <definedName name="DEPTO_1">#REF!</definedName>
    <definedName name="desc_rps">[3]des_rps!$A$1:$A$364</definedName>
    <definedName name="equipo" localSheetId="0">#REF!</definedName>
    <definedName name="equipo">#REF!</definedName>
    <definedName name="equipo_1">#REF!</definedName>
    <definedName name="Especificación">#REF!</definedName>
    <definedName name="Especificación_1">#REF!</definedName>
    <definedName name="FECHA" localSheetId="0">#REF!</definedName>
    <definedName name="FECHA">#REF!</definedName>
    <definedName name="FECHA_1">#REF!</definedName>
    <definedName name="Fuente">[2]BD!$I$2:$I$3</definedName>
    <definedName name="i">[4]BD!$D$32:$D$40</definedName>
    <definedName name="ii">[4]BD!$D$32:$D$40</definedName>
    <definedName name="Implementación_HMP" localSheetId="1">#REF!</definedName>
    <definedName name="Implementación_HMP" localSheetId="4">#REF!</definedName>
    <definedName name="Implementación_HMP" localSheetId="2">#REF!</definedName>
    <definedName name="Implementación_HMP">[2]BD!$D$32:$D$40</definedName>
    <definedName name="Labores">#REF!</definedName>
    <definedName name="Labores_1">#REF!</definedName>
    <definedName name="MAESRO">#REF!</definedName>
    <definedName name="MAESTRO" localSheetId="0">#REF!</definedName>
    <definedName name="MAESTRO">#REF!</definedName>
    <definedName name="MATERIALES" localSheetId="0">#REF!</definedName>
    <definedName name="MATERIALES">#REF!</definedName>
    <definedName name="MATERIALES_1">#REF!</definedName>
    <definedName name="MPIO" localSheetId="0">#REF!</definedName>
    <definedName name="MPIO">#REF!</definedName>
    <definedName name="MPIO_1">#REF!</definedName>
    <definedName name="NOMBRE1">[1]Base!$B$11</definedName>
    <definedName name="Norte" localSheetId="0">#REF!</definedName>
    <definedName name="Norte">#REF!</definedName>
    <definedName name="Norte_1">#REF!</definedName>
    <definedName name="NUMPROY" localSheetId="0">#REF!</definedName>
    <definedName name="NUMPROY">#REF!</definedName>
    <definedName name="NUMPROY_1">#REF!</definedName>
    <definedName name="OBRERO" localSheetId="0">#REF!</definedName>
    <definedName name="OBRERO">#REF!</definedName>
    <definedName name="OBRERO_1">#REF!</definedName>
    <definedName name="OFICIAL" localSheetId="0">#REF!</definedName>
    <definedName name="OFICIAL">#REF!</definedName>
    <definedName name="OFICIAL_1">#REF!</definedName>
    <definedName name="p">#REF!</definedName>
    <definedName name="Pacífico_Norte" localSheetId="0">#REF!</definedName>
    <definedName name="Pacífico_Norte">#REF!</definedName>
    <definedName name="Pacífico_Norte_1">#REF!</definedName>
    <definedName name="Pacífico_Sur" localSheetId="0">#REF!</definedName>
    <definedName name="Pacífico_Sur">#REF!</definedName>
    <definedName name="PAIS" localSheetId="0">#REF!</definedName>
    <definedName name="PAIS">#REF!</definedName>
    <definedName name="PAIS_1">#REF!</definedName>
    <definedName name="PROY" localSheetId="0">#REF!</definedName>
    <definedName name="PROY">#REF!</definedName>
    <definedName name="PROY_1">#REF!</definedName>
    <definedName name="PROYECTO" localSheetId="0">#REF!</definedName>
    <definedName name="PROYECTO">#REF!</definedName>
    <definedName name="PROYECTO_1">#REF!</definedName>
    <definedName name="qq">[4]BD!$D$32:$D$40</definedName>
    <definedName name="Rendimiento_Cant_Jornal">#REF!</definedName>
    <definedName name="Rendimiento_Cant_Jornal_1">#REF!</definedName>
    <definedName name="REPRE" localSheetId="0">#REF!</definedName>
    <definedName name="REPRE">#REF!</definedName>
    <definedName name="REPRE_1">#REF!</definedName>
    <definedName name="Rubro">[2]BD!$A$2:$A$14</definedName>
    <definedName name="SAL_MIN" localSheetId="0">#REF!</definedName>
    <definedName name="SAL_MIN">#REF!</definedName>
    <definedName name="SAL_MIN_1">#REF!</definedName>
    <definedName name="Sostenimiento_HMP">[2]BD!$D$160:$D$167</definedName>
    <definedName name="Sur" localSheetId="0">#REF!</definedName>
    <definedName name="Sur">#REF!</definedName>
    <definedName name="Sur_1">#REF!</definedName>
    <definedName name="TOTAL_DIRECTO" localSheetId="0">#REF!</definedName>
    <definedName name="TOTAL_DIRECTO">#REF!</definedName>
    <definedName name="TOTAL_DIRECTO_1">#REF!</definedName>
    <definedName name="UNI" localSheetId="0">#REF!</definedName>
    <definedName name="UNI">#REF!</definedName>
    <definedName name="UNI_1">#REF!</definedName>
    <definedName name="Unidad">#REF!</definedName>
    <definedName name="Unidad_1">#REF!</definedName>
    <definedName name="unidades">[3]Listado!$AI$2:$AI$85</definedName>
    <definedName name="Vr._Unitario">#REF!</definedName>
    <definedName name="Vr._Unitario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3" l="1"/>
  <c r="L28" i="15" l="1"/>
  <c r="L32" i="15"/>
  <c r="L38" i="15"/>
  <c r="L39" i="15"/>
  <c r="L47" i="15"/>
  <c r="L53" i="15"/>
  <c r="L58" i="15"/>
  <c r="L59" i="15"/>
  <c r="L65" i="15"/>
  <c r="L69" i="15"/>
  <c r="K52" i="25" l="1"/>
  <c r="K46" i="25"/>
  <c r="K31" i="25"/>
  <c r="K27" i="25"/>
  <c r="H72" i="27"/>
  <c r="H71" i="27"/>
  <c r="K69" i="27"/>
  <c r="H68" i="27"/>
  <c r="F68" i="27"/>
  <c r="E68" i="27"/>
  <c r="G68" i="27" s="1"/>
  <c r="I68" i="27" s="1"/>
  <c r="J68" i="27" s="1"/>
  <c r="H67" i="27"/>
  <c r="F67" i="27"/>
  <c r="E67" i="27"/>
  <c r="H65" i="27"/>
  <c r="H64" i="27"/>
  <c r="H63" i="27"/>
  <c r="H62" i="27"/>
  <c r="H61" i="27"/>
  <c r="H72" i="17"/>
  <c r="H71" i="17"/>
  <c r="K69" i="17"/>
  <c r="H68" i="17"/>
  <c r="F68" i="17"/>
  <c r="E68" i="17"/>
  <c r="H67" i="17"/>
  <c r="F67" i="17"/>
  <c r="H65" i="17"/>
  <c r="H64" i="17"/>
  <c r="H63" i="17"/>
  <c r="H62" i="17"/>
  <c r="H61" i="17"/>
  <c r="H72" i="14"/>
  <c r="H71" i="14"/>
  <c r="K69" i="14"/>
  <c r="H68" i="14"/>
  <c r="F68" i="14"/>
  <c r="E68" i="14"/>
  <c r="H67" i="14"/>
  <c r="F67" i="14"/>
  <c r="H65" i="14"/>
  <c r="H64" i="14"/>
  <c r="H63" i="14"/>
  <c r="H62" i="14"/>
  <c r="H61" i="14"/>
  <c r="H72" i="25"/>
  <c r="H71" i="25"/>
  <c r="K69" i="25"/>
  <c r="H68" i="25"/>
  <c r="F68" i="25"/>
  <c r="E68" i="25"/>
  <c r="G68" i="25" s="1"/>
  <c r="H67" i="25"/>
  <c r="F67" i="25"/>
  <c r="H65" i="25"/>
  <c r="H64" i="25"/>
  <c r="H63" i="25"/>
  <c r="H62" i="25"/>
  <c r="H61" i="25"/>
  <c r="K33" i="29"/>
  <c r="G19" i="19"/>
  <c r="G68" i="14" l="1"/>
  <c r="I68" i="14" s="1"/>
  <c r="J68" i="14" s="1"/>
  <c r="G68" i="17"/>
  <c r="I68" i="17" s="1"/>
  <c r="J68" i="17" s="1"/>
  <c r="E64" i="27"/>
  <c r="I68" i="25"/>
  <c r="J68" i="25" s="1"/>
  <c r="G67" i="27"/>
  <c r="H35" i="29" l="1"/>
  <c r="I67" i="27"/>
  <c r="G69" i="27"/>
  <c r="F72" i="27" s="1"/>
  <c r="G72" i="27" s="1"/>
  <c r="I72" i="27" s="1"/>
  <c r="H30" i="29" l="1"/>
  <c r="H31" i="29"/>
  <c r="H25" i="29"/>
  <c r="H36" i="29"/>
  <c r="H24" i="29"/>
  <c r="H21" i="29"/>
  <c r="H23" i="29"/>
  <c r="H26" i="29"/>
  <c r="H32" i="29"/>
  <c r="H22" i="29"/>
  <c r="K72" i="27"/>
  <c r="J72" i="27" s="1"/>
  <c r="J67" i="27"/>
  <c r="J69" i="27" s="1"/>
  <c r="I69" i="27"/>
  <c r="D78" i="1" l="1"/>
  <c r="D77" i="1" s="1"/>
  <c r="E24" i="6" l="1"/>
  <c r="K71" i="10" l="1"/>
  <c r="M9" i="28" l="1"/>
  <c r="M10" i="28" s="1"/>
  <c r="H32" i="28"/>
  <c r="E12" i="29" l="1"/>
  <c r="F30" i="29"/>
  <c r="F32" i="29" l="1"/>
  <c r="G32" i="29" s="1"/>
  <c r="H29" i="29"/>
  <c r="E23" i="29"/>
  <c r="G23" i="29" s="1"/>
  <c r="I23" i="29" s="1"/>
  <c r="I32" i="29" l="1"/>
  <c r="J32" i="29" s="1"/>
  <c r="J23" i="29"/>
  <c r="E22" i="29"/>
  <c r="E24" i="29"/>
  <c r="E25" i="29"/>
  <c r="E15" i="29"/>
  <c r="E30" i="29" s="1"/>
  <c r="E21" i="29"/>
  <c r="G21" i="29" s="1"/>
  <c r="E29" i="29"/>
  <c r="G30" i="29" l="1"/>
  <c r="I30" i="29" s="1"/>
  <c r="J30" i="29" s="1"/>
  <c r="G22" i="29"/>
  <c r="I22" i="29" s="1"/>
  <c r="G24" i="29"/>
  <c r="I24" i="29" s="1"/>
  <c r="J24" i="29" s="1"/>
  <c r="G25" i="29"/>
  <c r="I25" i="29" s="1"/>
  <c r="J25" i="29" s="1"/>
  <c r="E31" i="29"/>
  <c r="G31" i="29" s="1"/>
  <c r="G29" i="29"/>
  <c r="I21" i="29"/>
  <c r="G33" i="29" l="1"/>
  <c r="I31" i="29"/>
  <c r="J22" i="29"/>
  <c r="E26" i="29"/>
  <c r="G26" i="29" s="1"/>
  <c r="F36" i="29"/>
  <c r="G36" i="29" s="1"/>
  <c r="I29" i="29"/>
  <c r="I33" i="29" s="1"/>
  <c r="J21" i="29"/>
  <c r="J31" i="29" l="1"/>
  <c r="I26" i="29"/>
  <c r="G27" i="29"/>
  <c r="F35" i="29" s="1"/>
  <c r="G35" i="29" s="1"/>
  <c r="G37" i="29" s="1"/>
  <c r="I36" i="29"/>
  <c r="K36" i="29" s="1"/>
  <c r="J29" i="29"/>
  <c r="J33" i="29" s="1"/>
  <c r="I27" i="29" l="1"/>
  <c r="K26" i="29"/>
  <c r="K27" i="29" s="1"/>
  <c r="J26" i="29"/>
  <c r="J27" i="29" s="1"/>
  <c r="J36" i="29"/>
  <c r="G38" i="29"/>
  <c r="I35" i="29"/>
  <c r="I37" i="29" l="1"/>
  <c r="I38" i="29" s="1"/>
  <c r="I41" i="29" s="1"/>
  <c r="K35" i="29"/>
  <c r="K37" i="29" s="1"/>
  <c r="K38" i="29" s="1"/>
  <c r="J35" i="29" l="1"/>
  <c r="K41" i="29"/>
  <c r="J37" i="29"/>
  <c r="J38" i="29" s="1"/>
  <c r="K35" i="28" l="1"/>
  <c r="F34" i="28"/>
  <c r="E34" i="28"/>
  <c r="F33" i="28"/>
  <c r="F32" i="28"/>
  <c r="F31" i="28"/>
  <c r="E30" i="28"/>
  <c r="K28" i="28"/>
  <c r="E26" i="28"/>
  <c r="G26" i="28" s="1"/>
  <c r="E25" i="28"/>
  <c r="G25" i="28" s="1"/>
  <c r="E24" i="28"/>
  <c r="G24" i="28" s="1"/>
  <c r="E23" i="28"/>
  <c r="G23" i="28" s="1"/>
  <c r="E22" i="28"/>
  <c r="G22" i="28" s="1"/>
  <c r="E21" i="28"/>
  <c r="G21" i="28" s="1"/>
  <c r="E20" i="28"/>
  <c r="G20" i="28" s="1"/>
  <c r="E19" i="28"/>
  <c r="G19" i="28" s="1"/>
  <c r="E18" i="28"/>
  <c r="G18" i="28" s="1"/>
  <c r="E14" i="28"/>
  <c r="E32" i="28" s="1"/>
  <c r="E12" i="28"/>
  <c r="E33" i="28" s="1"/>
  <c r="E11" i="28"/>
  <c r="E31" i="28" s="1"/>
  <c r="L6" i="28"/>
  <c r="M7" i="28" s="1"/>
  <c r="E9" i="18"/>
  <c r="E9" i="27"/>
  <c r="E9" i="16"/>
  <c r="E9" i="15"/>
  <c r="E9" i="14"/>
  <c r="E9" i="17"/>
  <c r="E9" i="25"/>
  <c r="E9" i="13"/>
  <c r="L7" i="7"/>
  <c r="M8" i="7" s="1"/>
  <c r="L6" i="8"/>
  <c r="M7" i="8" s="1"/>
  <c r="L6" i="5"/>
  <c r="M7" i="5" s="1"/>
  <c r="L7" i="10"/>
  <c r="M8" i="10"/>
  <c r="E63" i="25" l="1"/>
  <c r="E62" i="25"/>
  <c r="E61" i="25"/>
  <c r="G33" i="28"/>
  <c r="G32" i="28"/>
  <c r="E63" i="14"/>
  <c r="E62" i="14"/>
  <c r="E61" i="14"/>
  <c r="E62" i="27"/>
  <c r="E63" i="27"/>
  <c r="E61" i="27"/>
  <c r="E61" i="17"/>
  <c r="E63" i="17"/>
  <c r="E62" i="17"/>
  <c r="G34" i="28"/>
  <c r="G30" i="28"/>
  <c r="E27" i="28"/>
  <c r="G31" i="28"/>
  <c r="G27" i="28"/>
  <c r="G35" i="28" l="1"/>
  <c r="F38" i="28" s="1"/>
  <c r="G38" i="28" s="1"/>
  <c r="G28" i="28"/>
  <c r="F37" i="28" l="1"/>
  <c r="G37" i="28" s="1"/>
  <c r="G39" i="28" s="1"/>
  <c r="G40" i="28" s="1"/>
  <c r="E20" i="12"/>
  <c r="E27" i="3"/>
  <c r="E37" i="3"/>
  <c r="E29" i="3"/>
  <c r="E21" i="3"/>
  <c r="F34" i="3"/>
  <c r="E29" i="4"/>
  <c r="F47" i="1"/>
  <c r="F70" i="10"/>
  <c r="G70" i="10" s="1"/>
  <c r="F69" i="10"/>
  <c r="F68" i="10"/>
  <c r="F67" i="10"/>
  <c r="F66" i="10"/>
  <c r="F65" i="10"/>
  <c r="G65" i="10" s="1"/>
  <c r="F64" i="10"/>
  <c r="G64" i="10" s="1"/>
  <c r="F63" i="10"/>
  <c r="G63" i="10" s="1"/>
  <c r="F62" i="10"/>
  <c r="G62" i="10" s="1"/>
  <c r="F61" i="10"/>
  <c r="G61" i="10" s="1"/>
  <c r="F60" i="10"/>
  <c r="G60" i="10" s="1"/>
  <c r="F59" i="10"/>
  <c r="G59" i="10"/>
  <c r="E105" i="1"/>
  <c r="F53" i="10"/>
  <c r="F58" i="10" l="1"/>
  <c r="G58" i="10" s="1"/>
  <c r="F41" i="28"/>
  <c r="G41" i="28" s="1"/>
  <c r="G42" i="28" l="1"/>
  <c r="E78" i="1"/>
  <c r="F78" i="1" s="1"/>
  <c r="G78" i="1" s="1"/>
  <c r="E85" i="1"/>
  <c r="F85" i="1" s="1"/>
  <c r="G85" i="1" s="1"/>
  <c r="E84" i="1"/>
  <c r="F84" i="1" s="1"/>
  <c r="G84" i="1" s="1"/>
  <c r="E83" i="1"/>
  <c r="F83" i="1" s="1"/>
  <c r="G83" i="1" s="1"/>
  <c r="E82" i="1"/>
  <c r="F82" i="1" s="1"/>
  <c r="G82" i="1" s="1"/>
  <c r="E81" i="1"/>
  <c r="F81" i="1" s="1"/>
  <c r="G81" i="1" s="1"/>
  <c r="E80" i="1"/>
  <c r="F80" i="1" s="1"/>
  <c r="G80" i="1" s="1"/>
  <c r="E79" i="1"/>
  <c r="F79" i="1" s="1"/>
  <c r="G79" i="1" s="1"/>
  <c r="E12" i="3"/>
  <c r="E32" i="3" s="1"/>
  <c r="E14" i="3"/>
  <c r="E15" i="3" s="1"/>
  <c r="E36" i="3" s="1"/>
  <c r="E22" i="3"/>
  <c r="E23" i="3"/>
  <c r="E24" i="3"/>
  <c r="F32" i="3"/>
  <c r="E33" i="3"/>
  <c r="F33" i="3"/>
  <c r="G33" i="3" s="1"/>
  <c r="E34" i="3"/>
  <c r="G34" i="3" s="1"/>
  <c r="F35" i="3"/>
  <c r="F36" i="3"/>
  <c r="F37" i="3"/>
  <c r="G37" i="3"/>
  <c r="E38" i="3"/>
  <c r="F38" i="3"/>
  <c r="G38" i="3" s="1"/>
  <c r="G69" i="10"/>
  <c r="G68" i="10"/>
  <c r="G67" i="10"/>
  <c r="G66" i="10"/>
  <c r="E90" i="1"/>
  <c r="F90" i="1" s="1"/>
  <c r="G90" i="1" s="1"/>
  <c r="E89" i="1"/>
  <c r="F89" i="1" s="1"/>
  <c r="G89" i="1" s="1"/>
  <c r="E88" i="1"/>
  <c r="F88" i="1" s="1"/>
  <c r="G88" i="1" s="1"/>
  <c r="E87" i="1"/>
  <c r="F87" i="1" s="1"/>
  <c r="G87" i="1" s="1"/>
  <c r="E86" i="1"/>
  <c r="F86" i="1" s="1"/>
  <c r="G86" i="1" s="1"/>
  <c r="E35" i="3" l="1"/>
  <c r="E26" i="3" s="1"/>
  <c r="G32" i="3"/>
  <c r="G35" i="3"/>
  <c r="G36" i="3"/>
  <c r="G39" i="3" l="1"/>
  <c r="F42" i="3" s="1"/>
  <c r="G42" i="3" s="1"/>
  <c r="H55" i="27" l="1"/>
  <c r="K52" i="27"/>
  <c r="F51" i="27"/>
  <c r="G51" i="27" s="1"/>
  <c r="H50" i="27"/>
  <c r="F50" i="27"/>
  <c r="F49" i="27"/>
  <c r="H48" i="27"/>
  <c r="E48" i="27"/>
  <c r="G48" i="27" s="1"/>
  <c r="H44" i="27"/>
  <c r="E44" i="27"/>
  <c r="E43" i="27"/>
  <c r="H42" i="27"/>
  <c r="E42" i="27"/>
  <c r="E41" i="27"/>
  <c r="H40" i="27"/>
  <c r="E40" i="27"/>
  <c r="K31" i="27"/>
  <c r="F30" i="27"/>
  <c r="E30" i="27"/>
  <c r="F29" i="27"/>
  <c r="E25" i="27"/>
  <c r="E24" i="27"/>
  <c r="E23" i="27"/>
  <c r="H54" i="27"/>
  <c r="E15" i="27"/>
  <c r="E49" i="27" s="1"/>
  <c r="G30" i="27" l="1"/>
  <c r="G49" i="27"/>
  <c r="I48" i="27"/>
  <c r="E50" i="27"/>
  <c r="H51" i="27"/>
  <c r="I51" i="27" s="1"/>
  <c r="J51" i="27" s="1"/>
  <c r="E29" i="27"/>
  <c r="H41" i="27"/>
  <c r="H43" i="27"/>
  <c r="H45" i="27"/>
  <c r="H49" i="27"/>
  <c r="E45" i="27" l="1"/>
  <c r="G52" i="27"/>
  <c r="F55" i="27" s="1"/>
  <c r="G55" i="27" s="1"/>
  <c r="I55" i="27" s="1"/>
  <c r="K55" i="27" s="1"/>
  <c r="I49" i="27"/>
  <c r="J49" i="27" s="1"/>
  <c r="E26" i="27"/>
  <c r="G31" i="27"/>
  <c r="F34" i="27" s="1"/>
  <c r="G34" i="27" s="1"/>
  <c r="J48" i="27"/>
  <c r="I50" i="27"/>
  <c r="J50" i="27" s="1"/>
  <c r="J55" i="27" l="1"/>
  <c r="I52" i="27"/>
  <c r="J52" i="27"/>
  <c r="H63" i="13"/>
  <c r="F31" i="4"/>
  <c r="E26" i="24"/>
  <c r="F32" i="5"/>
  <c r="E25" i="4"/>
  <c r="H62" i="15" l="1"/>
  <c r="G24" i="1" l="1"/>
  <c r="F51" i="25"/>
  <c r="G51" i="25" s="1"/>
  <c r="F50" i="25"/>
  <c r="F49" i="25"/>
  <c r="H48" i="25"/>
  <c r="E48" i="25"/>
  <c r="G48" i="25" s="1"/>
  <c r="E44" i="25"/>
  <c r="E43" i="25"/>
  <c r="E42" i="25"/>
  <c r="E41" i="25"/>
  <c r="E40" i="25"/>
  <c r="F30" i="25"/>
  <c r="E30" i="25"/>
  <c r="F29" i="25"/>
  <c r="E25" i="25"/>
  <c r="E24" i="25"/>
  <c r="E23" i="25"/>
  <c r="E15" i="25"/>
  <c r="E49" i="25" s="1"/>
  <c r="E12" i="25"/>
  <c r="E67" i="25" s="1"/>
  <c r="F34" i="24"/>
  <c r="F33" i="24"/>
  <c r="F32" i="24"/>
  <c r="F31" i="24"/>
  <c r="E23" i="24"/>
  <c r="K35" i="24"/>
  <c r="E34" i="24"/>
  <c r="E30" i="24"/>
  <c r="E25" i="24"/>
  <c r="E24" i="24"/>
  <c r="E22" i="24"/>
  <c r="E21" i="24"/>
  <c r="E20" i="24"/>
  <c r="E19" i="24"/>
  <c r="E18" i="24"/>
  <c r="E14" i="24"/>
  <c r="E32" i="24" s="1"/>
  <c r="E12" i="24"/>
  <c r="E33" i="24" s="1"/>
  <c r="E11" i="24"/>
  <c r="E31" i="24" s="1"/>
  <c r="G30" i="24" l="1"/>
  <c r="E27" i="24"/>
  <c r="E64" i="25"/>
  <c r="G67" i="25"/>
  <c r="G49" i="25"/>
  <c r="G30" i="25"/>
  <c r="G32" i="24"/>
  <c r="E50" i="25"/>
  <c r="G50" i="25" s="1"/>
  <c r="G33" i="24"/>
  <c r="I48" i="25"/>
  <c r="E29" i="25"/>
  <c r="G34" i="24"/>
  <c r="G31" i="24"/>
  <c r="G69" i="25" l="1"/>
  <c r="F72" i="25" s="1"/>
  <c r="G72" i="25" s="1"/>
  <c r="I72" i="25" s="1"/>
  <c r="I67" i="25"/>
  <c r="E45" i="25"/>
  <c r="G52" i="25"/>
  <c r="F55" i="25" s="1"/>
  <c r="G55" i="25" s="1"/>
  <c r="G35" i="24"/>
  <c r="F38" i="24" s="1"/>
  <c r="G38" i="24" s="1"/>
  <c r="H23" i="8"/>
  <c r="E26" i="25"/>
  <c r="G29" i="25"/>
  <c r="J48" i="25"/>
  <c r="J67" i="25" l="1"/>
  <c r="J69" i="25" s="1"/>
  <c r="I69" i="25"/>
  <c r="K72" i="25"/>
  <c r="J72" i="25" s="1"/>
  <c r="H26" i="11"/>
  <c r="H23" i="9"/>
  <c r="G31" i="25"/>
  <c r="F34" i="25" s="1"/>
  <c r="G34" i="25" s="1"/>
  <c r="H25" i="16" l="1"/>
  <c r="F34" i="19"/>
  <c r="F27" i="19"/>
  <c r="G18" i="19"/>
  <c r="G17" i="19"/>
  <c r="G16" i="19"/>
  <c r="G15" i="19"/>
  <c r="G14" i="19"/>
  <c r="H70" i="18"/>
  <c r="H69" i="18"/>
  <c r="K67" i="18"/>
  <c r="H66" i="18"/>
  <c r="F66" i="18"/>
  <c r="E66" i="18"/>
  <c r="H65" i="18"/>
  <c r="F65" i="18"/>
  <c r="H63" i="18"/>
  <c r="H62" i="18"/>
  <c r="E61" i="18"/>
  <c r="H60" i="18"/>
  <c r="E60" i="18"/>
  <c r="H59" i="18"/>
  <c r="E59" i="18"/>
  <c r="H54" i="18"/>
  <c r="H53" i="18"/>
  <c r="K51" i="18"/>
  <c r="H50" i="18"/>
  <c r="F50" i="18"/>
  <c r="G50" i="18" s="1"/>
  <c r="H49" i="18"/>
  <c r="F49" i="18"/>
  <c r="H48" i="18"/>
  <c r="F48" i="18"/>
  <c r="H47" i="18"/>
  <c r="E47" i="18"/>
  <c r="G47" i="18" s="1"/>
  <c r="H44" i="18"/>
  <c r="H43" i="18"/>
  <c r="E43" i="18"/>
  <c r="H42" i="18"/>
  <c r="E42" i="18"/>
  <c r="H41" i="18"/>
  <c r="E41" i="18"/>
  <c r="H40" i="18"/>
  <c r="E40" i="18"/>
  <c r="H39" i="18"/>
  <c r="E39" i="18"/>
  <c r="H34" i="18"/>
  <c r="H33" i="18"/>
  <c r="K31" i="18"/>
  <c r="H30" i="18"/>
  <c r="F30" i="18"/>
  <c r="E30" i="18"/>
  <c r="H29" i="18"/>
  <c r="F29" i="18"/>
  <c r="H26" i="18"/>
  <c r="E25" i="18"/>
  <c r="H24" i="18"/>
  <c r="E24" i="18"/>
  <c r="H23" i="18"/>
  <c r="E23" i="18"/>
  <c r="E15" i="18"/>
  <c r="E48" i="18" s="1"/>
  <c r="E12" i="18"/>
  <c r="E65" i="18" s="1"/>
  <c r="K52" i="17"/>
  <c r="F51" i="17"/>
  <c r="G51" i="17" s="1"/>
  <c r="F50" i="17"/>
  <c r="F49" i="17"/>
  <c r="H48" i="17"/>
  <c r="E48" i="17"/>
  <c r="G48" i="17" s="1"/>
  <c r="E44" i="17"/>
  <c r="E43" i="17"/>
  <c r="E42" i="17"/>
  <c r="E41" i="17"/>
  <c r="E40" i="17"/>
  <c r="K31" i="17"/>
  <c r="F30" i="17"/>
  <c r="E30" i="17"/>
  <c r="F29" i="17"/>
  <c r="E25" i="17"/>
  <c r="E24" i="17"/>
  <c r="E23" i="17"/>
  <c r="E15" i="17"/>
  <c r="E49" i="17" s="1"/>
  <c r="E12" i="17"/>
  <c r="E67" i="17" s="1"/>
  <c r="H70" i="16"/>
  <c r="H69" i="16"/>
  <c r="K67" i="16"/>
  <c r="H66" i="16"/>
  <c r="F66" i="16"/>
  <c r="E66" i="16"/>
  <c r="H65" i="16"/>
  <c r="F65" i="16"/>
  <c r="H63" i="16"/>
  <c r="H62" i="16"/>
  <c r="E61" i="16"/>
  <c r="H60" i="16"/>
  <c r="E60" i="16"/>
  <c r="H59" i="16"/>
  <c r="E59" i="16"/>
  <c r="H54" i="16"/>
  <c r="H53" i="16"/>
  <c r="K51" i="16"/>
  <c r="H50" i="16"/>
  <c r="F50" i="16"/>
  <c r="G50" i="16" s="1"/>
  <c r="H49" i="16"/>
  <c r="F49" i="16"/>
  <c r="H48" i="16"/>
  <c r="F48" i="16"/>
  <c r="H47" i="16"/>
  <c r="E47" i="16"/>
  <c r="G47" i="16" s="1"/>
  <c r="H44" i="16"/>
  <c r="H43" i="16"/>
  <c r="E43" i="16"/>
  <c r="H42" i="16"/>
  <c r="E42" i="16"/>
  <c r="H41" i="16"/>
  <c r="E41" i="16"/>
  <c r="H40" i="16"/>
  <c r="E40" i="16"/>
  <c r="H39" i="16"/>
  <c r="E39" i="16"/>
  <c r="H34" i="16"/>
  <c r="H33" i="16"/>
  <c r="K31" i="16"/>
  <c r="H30" i="16"/>
  <c r="F30" i="16"/>
  <c r="E30" i="16"/>
  <c r="H29" i="16"/>
  <c r="F29" i="16"/>
  <c r="H26" i="16"/>
  <c r="E25" i="16"/>
  <c r="H24" i="16"/>
  <c r="E24" i="16"/>
  <c r="H23" i="16"/>
  <c r="E23" i="16"/>
  <c r="E15" i="16"/>
  <c r="E48" i="16" s="1"/>
  <c r="E12" i="16"/>
  <c r="E65" i="16" s="1"/>
  <c r="H71" i="15"/>
  <c r="H70" i="15"/>
  <c r="K68" i="15"/>
  <c r="H67" i="15"/>
  <c r="F67" i="15"/>
  <c r="E67" i="15"/>
  <c r="H66" i="15"/>
  <c r="F66" i="15"/>
  <c r="H64" i="15"/>
  <c r="H63" i="15"/>
  <c r="E62" i="15"/>
  <c r="H61" i="15"/>
  <c r="E61" i="15"/>
  <c r="H60" i="15"/>
  <c r="E60" i="15"/>
  <c r="K52" i="15"/>
  <c r="F51" i="15"/>
  <c r="G51" i="15" s="1"/>
  <c r="F50" i="15"/>
  <c r="F49" i="15"/>
  <c r="H48" i="15"/>
  <c r="E48" i="15"/>
  <c r="G48" i="15" s="1"/>
  <c r="E44" i="15"/>
  <c r="E43" i="15"/>
  <c r="E42" i="15"/>
  <c r="E41" i="15"/>
  <c r="E40" i="15"/>
  <c r="K31" i="15"/>
  <c r="F30" i="15"/>
  <c r="E30" i="15"/>
  <c r="F29" i="15"/>
  <c r="E25" i="15"/>
  <c r="E24" i="15"/>
  <c r="E23" i="15"/>
  <c r="E15" i="15"/>
  <c r="E49" i="15" s="1"/>
  <c r="E12" i="15"/>
  <c r="E29" i="15" s="1"/>
  <c r="K52" i="14"/>
  <c r="F51" i="14"/>
  <c r="G51" i="14" s="1"/>
  <c r="F50" i="14"/>
  <c r="F49" i="14"/>
  <c r="H48" i="14"/>
  <c r="E48" i="14"/>
  <c r="G48" i="14" s="1"/>
  <c r="E44" i="14"/>
  <c r="E43" i="14"/>
  <c r="E42" i="14"/>
  <c r="E41" i="14"/>
  <c r="E40" i="14"/>
  <c r="K31" i="14"/>
  <c r="F30" i="14"/>
  <c r="E30" i="14"/>
  <c r="F29" i="14"/>
  <c r="E25" i="14"/>
  <c r="E24" i="14"/>
  <c r="E23" i="14"/>
  <c r="E15" i="14"/>
  <c r="E49" i="14" s="1"/>
  <c r="E12" i="14"/>
  <c r="E67" i="14" s="1"/>
  <c r="E25" i="13"/>
  <c r="E63" i="13"/>
  <c r="E68" i="13"/>
  <c r="E30" i="13"/>
  <c r="F68" i="13"/>
  <c r="F67" i="13"/>
  <c r="F51" i="13"/>
  <c r="G51" i="13" s="1"/>
  <c r="F50" i="13"/>
  <c r="F49" i="13"/>
  <c r="F30" i="13"/>
  <c r="F29" i="13"/>
  <c r="H72" i="13"/>
  <c r="H71" i="13"/>
  <c r="K69" i="13"/>
  <c r="H68" i="13"/>
  <c r="H67" i="13"/>
  <c r="H65" i="13"/>
  <c r="H64" i="13"/>
  <c r="H62" i="13"/>
  <c r="E62" i="13"/>
  <c r="H61" i="13"/>
  <c r="E61" i="13"/>
  <c r="K52" i="13"/>
  <c r="H48" i="13"/>
  <c r="E48" i="13"/>
  <c r="G48" i="13" s="1"/>
  <c r="E44" i="13"/>
  <c r="E43" i="13"/>
  <c r="E42" i="13"/>
  <c r="E41" i="13"/>
  <c r="E40" i="13"/>
  <c r="K31" i="13"/>
  <c r="E24" i="13"/>
  <c r="E23" i="13"/>
  <c r="E15" i="13"/>
  <c r="E49" i="13" s="1"/>
  <c r="E12" i="13"/>
  <c r="E50" i="13" s="1"/>
  <c r="F35" i="12"/>
  <c r="F34" i="12"/>
  <c r="F33" i="12"/>
  <c r="F32" i="12"/>
  <c r="F31" i="12"/>
  <c r="F30" i="12"/>
  <c r="H42" i="12"/>
  <c r="H39" i="12"/>
  <c r="H38" i="12"/>
  <c r="K36" i="12"/>
  <c r="H35" i="12"/>
  <c r="E35" i="12"/>
  <c r="H34" i="12"/>
  <c r="E34" i="12"/>
  <c r="H33" i="12"/>
  <c r="E33" i="12"/>
  <c r="H32" i="12"/>
  <c r="E32" i="12"/>
  <c r="H31" i="12"/>
  <c r="E31" i="12"/>
  <c r="H30" i="12"/>
  <c r="H27" i="12"/>
  <c r="H26" i="12"/>
  <c r="E26" i="12"/>
  <c r="H25" i="12"/>
  <c r="H24" i="12"/>
  <c r="H23" i="12"/>
  <c r="E23" i="12"/>
  <c r="H22" i="12"/>
  <c r="E22" i="12"/>
  <c r="H21" i="12"/>
  <c r="E21" i="12"/>
  <c r="H20" i="12"/>
  <c r="E12" i="12"/>
  <c r="E30" i="12" s="1"/>
  <c r="F39" i="11"/>
  <c r="F38" i="11"/>
  <c r="F37" i="11"/>
  <c r="F36" i="11"/>
  <c r="F35" i="11"/>
  <c r="F34" i="11"/>
  <c r="E26" i="11"/>
  <c r="H46" i="11"/>
  <c r="K44" i="11"/>
  <c r="H43" i="11"/>
  <c r="H42" i="11"/>
  <c r="K40" i="11"/>
  <c r="H39" i="11"/>
  <c r="E39" i="11"/>
  <c r="H38" i="11"/>
  <c r="H37" i="11"/>
  <c r="H36" i="11"/>
  <c r="H35" i="11"/>
  <c r="H34" i="11"/>
  <c r="E34" i="11"/>
  <c r="H33" i="11"/>
  <c r="E33" i="11"/>
  <c r="G33" i="11" s="1"/>
  <c r="K31" i="11"/>
  <c r="H30" i="11"/>
  <c r="H29" i="11"/>
  <c r="E29" i="11"/>
  <c r="H28" i="11"/>
  <c r="E28" i="11"/>
  <c r="H27" i="11"/>
  <c r="E27" i="11"/>
  <c r="H25" i="11"/>
  <c r="E25" i="11"/>
  <c r="H24" i="11"/>
  <c r="E24" i="11"/>
  <c r="H23" i="11"/>
  <c r="E23" i="11"/>
  <c r="H22" i="11"/>
  <c r="E22" i="11"/>
  <c r="H21" i="11"/>
  <c r="E21" i="11"/>
  <c r="E17" i="11"/>
  <c r="E37" i="11" s="1"/>
  <c r="E15" i="11"/>
  <c r="E38" i="11" s="1"/>
  <c r="E14" i="11"/>
  <c r="E35" i="11" s="1"/>
  <c r="E13" i="11"/>
  <c r="E12" i="11"/>
  <c r="E36" i="11" s="1"/>
  <c r="F57" i="10"/>
  <c r="F56" i="10"/>
  <c r="F55" i="10"/>
  <c r="F54" i="10"/>
  <c r="F52" i="10"/>
  <c r="F51" i="10"/>
  <c r="F50" i="10"/>
  <c r="F49" i="10"/>
  <c r="E36" i="10"/>
  <c r="E55" i="10"/>
  <c r="E52" i="10"/>
  <c r="E48" i="10"/>
  <c r="G48" i="10" s="1"/>
  <c r="E45" i="10"/>
  <c r="E39" i="10"/>
  <c r="E38" i="10"/>
  <c r="E37" i="10"/>
  <c r="E35" i="10"/>
  <c r="E34" i="10"/>
  <c r="E33" i="10"/>
  <c r="E32" i="10"/>
  <c r="E31" i="10"/>
  <c r="E22" i="10"/>
  <c r="E54" i="10" s="1"/>
  <c r="E20" i="10"/>
  <c r="E18" i="10"/>
  <c r="E40" i="10" s="1"/>
  <c r="E15" i="10"/>
  <c r="E50" i="10" s="1"/>
  <c r="E13" i="10"/>
  <c r="E51" i="10" s="1"/>
  <c r="E12" i="10"/>
  <c r="E49" i="10" s="1"/>
  <c r="E34" i="9"/>
  <c r="F34" i="9"/>
  <c r="F33" i="9"/>
  <c r="F32" i="9"/>
  <c r="F31" i="9"/>
  <c r="E23" i="9"/>
  <c r="E23" i="6"/>
  <c r="H41" i="9"/>
  <c r="K39" i="9"/>
  <c r="H38" i="9"/>
  <c r="H37" i="9"/>
  <c r="K35" i="9"/>
  <c r="H34" i="9"/>
  <c r="H33" i="9"/>
  <c r="H32" i="9"/>
  <c r="H31" i="9"/>
  <c r="H30" i="9"/>
  <c r="E30" i="9"/>
  <c r="G30" i="9" s="1"/>
  <c r="K28" i="9"/>
  <c r="H27" i="9"/>
  <c r="H26" i="9"/>
  <c r="E26" i="9"/>
  <c r="H25" i="9"/>
  <c r="E25" i="9"/>
  <c r="H24" i="9"/>
  <c r="E24" i="9"/>
  <c r="H22" i="9"/>
  <c r="E22" i="9"/>
  <c r="H21" i="9"/>
  <c r="H20" i="9"/>
  <c r="E20" i="9"/>
  <c r="H19" i="9"/>
  <c r="E19" i="9"/>
  <c r="H18" i="9"/>
  <c r="E14" i="9"/>
  <c r="E32" i="9" s="1"/>
  <c r="E12" i="9"/>
  <c r="E33" i="9" s="1"/>
  <c r="E11" i="9"/>
  <c r="E31" i="9" s="1"/>
  <c r="F35" i="8"/>
  <c r="F34" i="8"/>
  <c r="F33" i="8"/>
  <c r="F32" i="8"/>
  <c r="F31" i="8"/>
  <c r="E23" i="8"/>
  <c r="H42" i="8"/>
  <c r="K40" i="8"/>
  <c r="H39" i="8"/>
  <c r="H38" i="8"/>
  <c r="K36" i="8"/>
  <c r="H35" i="8"/>
  <c r="E35" i="8"/>
  <c r="H34" i="8"/>
  <c r="H33" i="8"/>
  <c r="H32" i="8"/>
  <c r="H31" i="8"/>
  <c r="H30" i="8"/>
  <c r="E30" i="8"/>
  <c r="K28" i="8"/>
  <c r="H27" i="8"/>
  <c r="H26" i="8"/>
  <c r="E26" i="8"/>
  <c r="H25" i="8"/>
  <c r="E25" i="8"/>
  <c r="H24" i="8"/>
  <c r="E24" i="8"/>
  <c r="H22" i="8"/>
  <c r="E22" i="8"/>
  <c r="H21" i="8"/>
  <c r="E21" i="8"/>
  <c r="H20" i="8"/>
  <c r="E20" i="8"/>
  <c r="H19" i="8"/>
  <c r="E19" i="8"/>
  <c r="H18" i="8"/>
  <c r="E18" i="8"/>
  <c r="E14" i="8"/>
  <c r="E33" i="8" s="1"/>
  <c r="E12" i="8"/>
  <c r="E34" i="8" s="1"/>
  <c r="E11" i="8"/>
  <c r="E31" i="8" s="1"/>
  <c r="E10" i="8"/>
  <c r="E32" i="8" s="1"/>
  <c r="F33" i="7"/>
  <c r="F32" i="7"/>
  <c r="F31" i="7"/>
  <c r="F30" i="7"/>
  <c r="E22" i="7"/>
  <c r="K34" i="7"/>
  <c r="E33" i="7"/>
  <c r="E29" i="7"/>
  <c r="E25" i="7"/>
  <c r="E24" i="7"/>
  <c r="E23" i="7"/>
  <c r="E21" i="7"/>
  <c r="E20" i="7"/>
  <c r="E19" i="7"/>
  <c r="E18" i="7"/>
  <c r="E17" i="7"/>
  <c r="E13" i="7"/>
  <c r="E31" i="7" s="1"/>
  <c r="E11" i="7"/>
  <c r="E32" i="7" s="1"/>
  <c r="E10" i="7"/>
  <c r="E30" i="7" s="1"/>
  <c r="F33" i="6"/>
  <c r="F32" i="6"/>
  <c r="F31" i="6"/>
  <c r="F30" i="6"/>
  <c r="K34" i="6"/>
  <c r="E33" i="6"/>
  <c r="E32" i="6"/>
  <c r="E30" i="6"/>
  <c r="E29" i="6"/>
  <c r="G29" i="6" s="1"/>
  <c r="E25" i="6"/>
  <c r="E22" i="6"/>
  <c r="E20" i="6"/>
  <c r="E14" i="6"/>
  <c r="E31" i="6" s="1"/>
  <c r="E64" i="14" l="1"/>
  <c r="G67" i="14"/>
  <c r="E64" i="17"/>
  <c r="G67" i="17"/>
  <c r="G52" i="10"/>
  <c r="G30" i="6"/>
  <c r="G68" i="13"/>
  <c r="I68" i="13" s="1"/>
  <c r="J68" i="13" s="1"/>
  <c r="G34" i="11"/>
  <c r="I34" i="11" s="1"/>
  <c r="J34" i="11" s="1"/>
  <c r="G35" i="8"/>
  <c r="I35" i="8" s="1"/>
  <c r="J35" i="8" s="1"/>
  <c r="G32" i="12"/>
  <c r="I32" i="12" s="1"/>
  <c r="J32" i="12" s="1"/>
  <c r="G33" i="6"/>
  <c r="G34" i="9"/>
  <c r="I34" i="9" s="1"/>
  <c r="J34" i="9" s="1"/>
  <c r="I50" i="16"/>
  <c r="J50" i="16" s="1"/>
  <c r="G32" i="7"/>
  <c r="G33" i="12"/>
  <c r="I33" i="12" s="1"/>
  <c r="J33" i="12" s="1"/>
  <c r="G67" i="15"/>
  <c r="I67" i="15" s="1"/>
  <c r="I50" i="18"/>
  <c r="J50" i="18" s="1"/>
  <c r="G31" i="12"/>
  <c r="I31" i="12" s="1"/>
  <c r="J31" i="12" s="1"/>
  <c r="G66" i="16"/>
  <c r="I66" i="16" s="1"/>
  <c r="J66" i="16" s="1"/>
  <c r="E26" i="15"/>
  <c r="G30" i="18"/>
  <c r="I30" i="18" s="1"/>
  <c r="J30" i="18" s="1"/>
  <c r="G35" i="12"/>
  <c r="I35" i="12" s="1"/>
  <c r="J35" i="12" s="1"/>
  <c r="G34" i="8"/>
  <c r="I34" i="8" s="1"/>
  <c r="J34" i="8" s="1"/>
  <c r="G33" i="9"/>
  <c r="I33" i="9" s="1"/>
  <c r="J33" i="9" s="1"/>
  <c r="G33" i="8"/>
  <c r="I33" i="8" s="1"/>
  <c r="J33" i="8" s="1"/>
  <c r="G49" i="17"/>
  <c r="G49" i="10"/>
  <c r="I19" i="19"/>
  <c r="K19" i="19" s="1"/>
  <c r="G66" i="18"/>
  <c r="I66" i="18" s="1"/>
  <c r="J66" i="18" s="1"/>
  <c r="G31" i="8"/>
  <c r="I31" i="8" s="1"/>
  <c r="J31" i="8" s="1"/>
  <c r="K41" i="8"/>
  <c r="K43" i="8" s="1"/>
  <c r="G36" i="11"/>
  <c r="I36" i="11" s="1"/>
  <c r="J36" i="11" s="1"/>
  <c r="G49" i="14"/>
  <c r="G30" i="15"/>
  <c r="G48" i="16"/>
  <c r="I48" i="16" s="1"/>
  <c r="J48" i="16" s="1"/>
  <c r="G30" i="17"/>
  <c r="G20" i="19"/>
  <c r="G32" i="6"/>
  <c r="G33" i="7"/>
  <c r="K40" i="9"/>
  <c r="K42" i="9" s="1"/>
  <c r="E44" i="10"/>
  <c r="G30" i="14"/>
  <c r="G30" i="16"/>
  <c r="I30" i="16" s="1"/>
  <c r="J30" i="16" s="1"/>
  <c r="G48" i="18"/>
  <c r="I48" i="18" s="1"/>
  <c r="J48" i="18" s="1"/>
  <c r="I47" i="18"/>
  <c r="E62" i="18"/>
  <c r="G65" i="18"/>
  <c r="E49" i="18"/>
  <c r="G49" i="18" s="1"/>
  <c r="I49" i="18" s="1"/>
  <c r="J49" i="18" s="1"/>
  <c r="E29" i="18"/>
  <c r="I48" i="17"/>
  <c r="E50" i="17"/>
  <c r="G50" i="17" s="1"/>
  <c r="E29" i="17"/>
  <c r="I47" i="16"/>
  <c r="E62" i="16"/>
  <c r="G65" i="16"/>
  <c r="E49" i="16"/>
  <c r="G49" i="16" s="1"/>
  <c r="E29" i="16"/>
  <c r="I48" i="15"/>
  <c r="E66" i="15"/>
  <c r="G29" i="15"/>
  <c r="G49" i="15"/>
  <c r="E50" i="15"/>
  <c r="G50" i="15" s="1"/>
  <c r="I48" i="14"/>
  <c r="E50" i="14"/>
  <c r="G50" i="14" s="1"/>
  <c r="E29" i="14"/>
  <c r="G49" i="13"/>
  <c r="G30" i="13"/>
  <c r="G50" i="13"/>
  <c r="E45" i="13"/>
  <c r="I48" i="13"/>
  <c r="E67" i="13"/>
  <c r="G67" i="13" s="1"/>
  <c r="I67" i="13" s="1"/>
  <c r="E29" i="13"/>
  <c r="G34" i="12"/>
  <c r="I34" i="12" s="1"/>
  <c r="J34" i="12" s="1"/>
  <c r="G30" i="12"/>
  <c r="I30" i="12" s="1"/>
  <c r="E25" i="12"/>
  <c r="G39" i="11"/>
  <c r="I39" i="11" s="1"/>
  <c r="J39" i="11" s="1"/>
  <c r="G38" i="11"/>
  <c r="I38" i="11" s="1"/>
  <c r="J38" i="11" s="1"/>
  <c r="G37" i="11"/>
  <c r="I37" i="11" s="1"/>
  <c r="J37" i="11" s="1"/>
  <c r="G35" i="11"/>
  <c r="I35" i="11" s="1"/>
  <c r="J35" i="11" s="1"/>
  <c r="K45" i="11"/>
  <c r="K47" i="11" s="1"/>
  <c r="E30" i="11"/>
  <c r="I33" i="11"/>
  <c r="G55" i="10"/>
  <c r="G54" i="10"/>
  <c r="G51" i="10"/>
  <c r="G50" i="10"/>
  <c r="E42" i="10"/>
  <c r="E53" i="10"/>
  <c r="E24" i="10"/>
  <c r="E25" i="10" s="1"/>
  <c r="E57" i="10" s="1"/>
  <c r="G57" i="10" s="1"/>
  <c r="E41" i="10"/>
  <c r="I48" i="10"/>
  <c r="G32" i="9"/>
  <c r="I32" i="9" s="1"/>
  <c r="J32" i="9" s="1"/>
  <c r="E27" i="9"/>
  <c r="G31" i="9"/>
  <c r="I31" i="9" s="1"/>
  <c r="J31" i="9" s="1"/>
  <c r="I30" i="9"/>
  <c r="G32" i="8"/>
  <c r="I32" i="8" s="1"/>
  <c r="J32" i="8" s="1"/>
  <c r="E27" i="8"/>
  <c r="G30" i="8"/>
  <c r="G31" i="7"/>
  <c r="G30" i="7"/>
  <c r="E26" i="7"/>
  <c r="G29" i="7"/>
  <c r="G31" i="6"/>
  <c r="E26" i="6"/>
  <c r="F34" i="5"/>
  <c r="F33" i="5"/>
  <c r="F31" i="5"/>
  <c r="E23" i="5"/>
  <c r="E22" i="4"/>
  <c r="D22" i="1"/>
  <c r="E22" i="1" s="1"/>
  <c r="J48" i="15" l="1"/>
  <c r="L48" i="15"/>
  <c r="J67" i="15"/>
  <c r="L67" i="15"/>
  <c r="G69" i="14"/>
  <c r="F72" i="14" s="1"/>
  <c r="G72" i="14" s="1"/>
  <c r="I72" i="14" s="1"/>
  <c r="I67" i="14"/>
  <c r="H25" i="27"/>
  <c r="H33" i="27"/>
  <c r="H30" i="27"/>
  <c r="I30" i="27" s="1"/>
  <c r="J30" i="27" s="1"/>
  <c r="H29" i="27"/>
  <c r="I29" i="27" s="1"/>
  <c r="H23" i="27"/>
  <c r="H24" i="27"/>
  <c r="H34" i="27"/>
  <c r="I34" i="27" s="1"/>
  <c r="H26" i="27"/>
  <c r="H60" i="10"/>
  <c r="I60" i="10" s="1"/>
  <c r="J60" i="10" s="1"/>
  <c r="I67" i="17"/>
  <c r="G69" i="17"/>
  <c r="F72" i="17" s="1"/>
  <c r="G72" i="17" s="1"/>
  <c r="I72" i="17" s="1"/>
  <c r="K72" i="17" s="1"/>
  <c r="J72" i="17" s="1"/>
  <c r="J19" i="19"/>
  <c r="H23" i="28"/>
  <c r="I23" i="28" s="1"/>
  <c r="J23" i="28" s="1"/>
  <c r="H22" i="28"/>
  <c r="I22" i="28" s="1"/>
  <c r="J22" i="28" s="1"/>
  <c r="H27" i="28"/>
  <c r="I27" i="28" s="1"/>
  <c r="J27" i="28" s="1"/>
  <c r="I32" i="28"/>
  <c r="J32" i="28" s="1"/>
  <c r="I30" i="28"/>
  <c r="H33" i="28"/>
  <c r="I33" i="28" s="1"/>
  <c r="J33" i="28" s="1"/>
  <c r="H26" i="28"/>
  <c r="I26" i="28" s="1"/>
  <c r="J26" i="28" s="1"/>
  <c r="H21" i="28"/>
  <c r="I21" i="28" s="1"/>
  <c r="J21" i="28" s="1"/>
  <c r="H38" i="28"/>
  <c r="I38" i="28" s="1"/>
  <c r="H31" i="28"/>
  <c r="I31" i="28" s="1"/>
  <c r="J31" i="28" s="1"/>
  <c r="H20" i="28"/>
  <c r="I20" i="28" s="1"/>
  <c r="J20" i="28" s="1"/>
  <c r="H18" i="28"/>
  <c r="I18" i="28" s="1"/>
  <c r="H25" i="28"/>
  <c r="I25" i="28" s="1"/>
  <c r="J25" i="28" s="1"/>
  <c r="H41" i="28"/>
  <c r="I41" i="28" s="1"/>
  <c r="H19" i="28"/>
  <c r="I19" i="28" s="1"/>
  <c r="J19" i="28" s="1"/>
  <c r="H34" i="28"/>
  <c r="I34" i="28" s="1"/>
  <c r="J34" i="28" s="1"/>
  <c r="H24" i="28"/>
  <c r="I24" i="28" s="1"/>
  <c r="J24" i="28" s="1"/>
  <c r="H37" i="28"/>
  <c r="I37" i="28" s="1"/>
  <c r="K37" i="28" s="1"/>
  <c r="G67" i="18"/>
  <c r="F70" i="18" s="1"/>
  <c r="G70" i="18" s="1"/>
  <c r="I70" i="18" s="1"/>
  <c r="K70" i="18" s="1"/>
  <c r="J70" i="18" s="1"/>
  <c r="J67" i="13"/>
  <c r="I69" i="13"/>
  <c r="G67" i="16"/>
  <c r="F70" i="16" s="1"/>
  <c r="G70" i="16" s="1"/>
  <c r="I70" i="16" s="1"/>
  <c r="K70" i="16" s="1"/>
  <c r="J70" i="16" s="1"/>
  <c r="G51" i="16"/>
  <c r="F54" i="16" s="1"/>
  <c r="G54" i="16" s="1"/>
  <c r="I54" i="16" s="1"/>
  <c r="E56" i="10"/>
  <c r="G56" i="10" s="1"/>
  <c r="G34" i="6"/>
  <c r="F37" i="6" s="1"/>
  <c r="G37" i="6" s="1"/>
  <c r="G52" i="17"/>
  <c r="F55" i="17" s="1"/>
  <c r="G55" i="17" s="1"/>
  <c r="G53" i="10"/>
  <c r="G71" i="10" s="1"/>
  <c r="G51" i="18"/>
  <c r="F54" i="18" s="1"/>
  <c r="G54" i="18" s="1"/>
  <c r="I54" i="18" s="1"/>
  <c r="K54" i="18" s="1"/>
  <c r="J54" i="18" s="1"/>
  <c r="E26" i="18"/>
  <c r="G29" i="18"/>
  <c r="I65" i="18"/>
  <c r="E44" i="18"/>
  <c r="J47" i="18"/>
  <c r="J51" i="18" s="1"/>
  <c r="I51" i="18"/>
  <c r="E45" i="17"/>
  <c r="J48" i="17"/>
  <c r="E26" i="17"/>
  <c r="G29" i="17"/>
  <c r="I49" i="16"/>
  <c r="J49" i="16" s="1"/>
  <c r="E44" i="16"/>
  <c r="E26" i="16"/>
  <c r="G29" i="16"/>
  <c r="I65" i="16"/>
  <c r="J47" i="16"/>
  <c r="G66" i="15"/>
  <c r="E63" i="15"/>
  <c r="E45" i="15"/>
  <c r="G31" i="15"/>
  <c r="F34" i="15" s="1"/>
  <c r="G34" i="15" s="1"/>
  <c r="G52" i="15"/>
  <c r="F55" i="15" s="1"/>
  <c r="G55" i="15" s="1"/>
  <c r="E26" i="14"/>
  <c r="G29" i="14"/>
  <c r="J48" i="14"/>
  <c r="G52" i="14"/>
  <c r="F55" i="14" s="1"/>
  <c r="G55" i="14" s="1"/>
  <c r="E45" i="14"/>
  <c r="G52" i="13"/>
  <c r="F55" i="13" s="1"/>
  <c r="G55" i="13" s="1"/>
  <c r="J48" i="13"/>
  <c r="E64" i="13"/>
  <c r="G29" i="13"/>
  <c r="E26" i="13"/>
  <c r="G36" i="12"/>
  <c r="F39" i="12" s="1"/>
  <c r="G39" i="12" s="1"/>
  <c r="I39" i="12" s="1"/>
  <c r="I36" i="12"/>
  <c r="J30" i="12"/>
  <c r="J36" i="12" s="1"/>
  <c r="G40" i="11"/>
  <c r="F43" i="11" s="1"/>
  <c r="G43" i="11" s="1"/>
  <c r="I43" i="11" s="1"/>
  <c r="J43" i="11" s="1"/>
  <c r="I40" i="11"/>
  <c r="J33" i="11"/>
  <c r="J40" i="11" s="1"/>
  <c r="J48" i="10"/>
  <c r="J30" i="9"/>
  <c r="J35" i="9" s="1"/>
  <c r="I35" i="9"/>
  <c r="G35" i="9"/>
  <c r="F38" i="9" s="1"/>
  <c r="G38" i="9" s="1"/>
  <c r="I38" i="9" s="1"/>
  <c r="J38" i="9" s="1"/>
  <c r="I30" i="8"/>
  <c r="G36" i="8"/>
  <c r="F39" i="8" s="1"/>
  <c r="G39" i="8" s="1"/>
  <c r="I39" i="8" s="1"/>
  <c r="J39" i="8" s="1"/>
  <c r="G34" i="7"/>
  <c r="F37" i="7" s="1"/>
  <c r="G37" i="7" s="1"/>
  <c r="K35" i="5"/>
  <c r="E34" i="5"/>
  <c r="G34" i="5" s="1"/>
  <c r="E30" i="5"/>
  <c r="E26" i="5"/>
  <c r="E25" i="5"/>
  <c r="E24" i="5"/>
  <c r="E22" i="5"/>
  <c r="E21" i="5"/>
  <c r="E20" i="5"/>
  <c r="E19" i="5"/>
  <c r="E18" i="5"/>
  <c r="E14" i="5"/>
  <c r="E32" i="5" s="1"/>
  <c r="G32" i="5" s="1"/>
  <c r="E12" i="5"/>
  <c r="E33" i="5" s="1"/>
  <c r="G33" i="5" s="1"/>
  <c r="E11" i="5"/>
  <c r="E31" i="5" s="1"/>
  <c r="G31" i="5" s="1"/>
  <c r="K72" i="14" l="1"/>
  <c r="J72" i="14"/>
  <c r="I69" i="14"/>
  <c r="J67" i="14"/>
  <c r="J69" i="14" s="1"/>
  <c r="K38" i="28"/>
  <c r="J38" i="28" s="1"/>
  <c r="K39" i="28"/>
  <c r="K40" i="28" s="1"/>
  <c r="K41" i="28"/>
  <c r="J41" i="28" s="1"/>
  <c r="H61" i="10"/>
  <c r="I61" i="10" s="1"/>
  <c r="J61" i="10" s="1"/>
  <c r="H66" i="10"/>
  <c r="I66" i="10" s="1"/>
  <c r="J66" i="10" s="1"/>
  <c r="H62" i="10"/>
  <c r="I62" i="10" s="1"/>
  <c r="J62" i="10" s="1"/>
  <c r="H67" i="10"/>
  <c r="I67" i="10" s="1"/>
  <c r="J67" i="10" s="1"/>
  <c r="H64" i="10"/>
  <c r="I64" i="10" s="1"/>
  <c r="J64" i="10" s="1"/>
  <c r="H69" i="10"/>
  <c r="I69" i="10" s="1"/>
  <c r="J69" i="10" s="1"/>
  <c r="H43" i="10"/>
  <c r="H70" i="10"/>
  <c r="I70" i="10" s="1"/>
  <c r="J70" i="10" s="1"/>
  <c r="H65" i="10"/>
  <c r="I65" i="10" s="1"/>
  <c r="J65" i="10" s="1"/>
  <c r="H63" i="10"/>
  <c r="I63" i="10" s="1"/>
  <c r="J63" i="10" s="1"/>
  <c r="H58" i="10"/>
  <c r="I58" i="10" s="1"/>
  <c r="J58" i="10" s="1"/>
  <c r="H59" i="10"/>
  <c r="I59" i="10" s="1"/>
  <c r="J59" i="10" s="1"/>
  <c r="H68" i="10"/>
  <c r="I68" i="10" s="1"/>
  <c r="J68" i="10" s="1"/>
  <c r="K34" i="27"/>
  <c r="J34" i="27" s="1"/>
  <c r="K39" i="12"/>
  <c r="J39" i="12" s="1"/>
  <c r="I31" i="27"/>
  <c r="J29" i="27"/>
  <c r="J31" i="27" s="1"/>
  <c r="I69" i="17"/>
  <c r="J67" i="17"/>
  <c r="J69" i="17" s="1"/>
  <c r="E43" i="10"/>
  <c r="J37" i="28"/>
  <c r="I39" i="28"/>
  <c r="I35" i="28"/>
  <c r="J30" i="28"/>
  <c r="J35" i="28" s="1"/>
  <c r="I28" i="28"/>
  <c r="J18" i="28"/>
  <c r="J28" i="28" s="1"/>
  <c r="K54" i="16"/>
  <c r="J54" i="16" s="1"/>
  <c r="F74" i="10"/>
  <c r="G74" i="10" s="1"/>
  <c r="H20" i="5"/>
  <c r="H23" i="5"/>
  <c r="H22" i="7"/>
  <c r="H23" i="24"/>
  <c r="H22" i="4"/>
  <c r="H36" i="10"/>
  <c r="H21" i="3"/>
  <c r="H22" i="3" s="1"/>
  <c r="H23" i="3" s="1"/>
  <c r="H24" i="3" s="1"/>
  <c r="H25" i="3" s="1"/>
  <c r="H26" i="3" s="1"/>
  <c r="H27" i="3" s="1"/>
  <c r="H28" i="3" s="1"/>
  <c r="H29" i="3" s="1"/>
  <c r="H54" i="17"/>
  <c r="H41" i="17"/>
  <c r="H51" i="17"/>
  <c r="I51" i="17" s="1"/>
  <c r="J51" i="17" s="1"/>
  <c r="H44" i="17"/>
  <c r="H40" i="17"/>
  <c r="H45" i="17"/>
  <c r="H50" i="17"/>
  <c r="I50" i="17" s="1"/>
  <c r="J50" i="17" s="1"/>
  <c r="H43" i="17"/>
  <c r="H49" i="17"/>
  <c r="I49" i="17" s="1"/>
  <c r="H55" i="17"/>
  <c r="I55" i="17" s="1"/>
  <c r="K55" i="17" s="1"/>
  <c r="H42" i="17"/>
  <c r="H25" i="14"/>
  <c r="H44" i="25"/>
  <c r="H54" i="25"/>
  <c r="H40" i="25"/>
  <c r="H41" i="25"/>
  <c r="H43" i="25"/>
  <c r="H49" i="25"/>
  <c r="I49" i="25" s="1"/>
  <c r="H50" i="25"/>
  <c r="I50" i="25" s="1"/>
  <c r="J50" i="25" s="1"/>
  <c r="H42" i="25"/>
  <c r="H55" i="25"/>
  <c r="I55" i="25" s="1"/>
  <c r="K55" i="25" s="1"/>
  <c r="H45" i="25"/>
  <c r="H51" i="25"/>
  <c r="I51" i="25" s="1"/>
  <c r="J51" i="25" s="1"/>
  <c r="H31" i="5"/>
  <c r="I31" i="5" s="1"/>
  <c r="J31" i="5" s="1"/>
  <c r="I51" i="16"/>
  <c r="J51" i="16"/>
  <c r="H38" i="5"/>
  <c r="H41" i="24"/>
  <c r="H30" i="24"/>
  <c r="I30" i="24" s="1"/>
  <c r="H25" i="24"/>
  <c r="H20" i="24"/>
  <c r="H37" i="24"/>
  <c r="H33" i="24"/>
  <c r="I33" i="24" s="1"/>
  <c r="J33" i="24" s="1"/>
  <c r="H19" i="24"/>
  <c r="H32" i="24"/>
  <c r="I32" i="24" s="1"/>
  <c r="J32" i="24" s="1"/>
  <c r="H27" i="24"/>
  <c r="H34" i="24"/>
  <c r="I34" i="24" s="1"/>
  <c r="J34" i="24" s="1"/>
  <c r="H22" i="24"/>
  <c r="H18" i="24"/>
  <c r="H24" i="24"/>
  <c r="H26" i="24"/>
  <c r="H31" i="24"/>
  <c r="I31" i="24" s="1"/>
  <c r="J31" i="24" s="1"/>
  <c r="H21" i="24"/>
  <c r="H38" i="24"/>
  <c r="I38" i="24" s="1"/>
  <c r="H56" i="10"/>
  <c r="I56" i="10" s="1"/>
  <c r="J56" i="10" s="1"/>
  <c r="H53" i="10"/>
  <c r="I53" i="10" s="1"/>
  <c r="J53" i="10" s="1"/>
  <c r="H50" i="10"/>
  <c r="I50" i="10" s="1"/>
  <c r="J50" i="10" s="1"/>
  <c r="H40" i="10"/>
  <c r="H74" i="10"/>
  <c r="H57" i="10"/>
  <c r="I57" i="10" s="1"/>
  <c r="J57" i="10" s="1"/>
  <c r="H51" i="10"/>
  <c r="I51" i="10" s="1"/>
  <c r="J51" i="10" s="1"/>
  <c r="H41" i="10"/>
  <c r="H35" i="10"/>
  <c r="H31" i="10"/>
  <c r="H77" i="10"/>
  <c r="H55" i="10"/>
  <c r="I55" i="10" s="1"/>
  <c r="J55" i="10" s="1"/>
  <c r="H52" i="10"/>
  <c r="I52" i="10" s="1"/>
  <c r="J52" i="10" s="1"/>
  <c r="H49" i="10"/>
  <c r="H44" i="10"/>
  <c r="H39" i="10"/>
  <c r="H37" i="10"/>
  <c r="H34" i="10"/>
  <c r="H32" i="10"/>
  <c r="H42" i="10"/>
  <c r="H73" i="10"/>
  <c r="H54" i="10"/>
  <c r="I54" i="10" s="1"/>
  <c r="J54" i="10" s="1"/>
  <c r="H45" i="10"/>
  <c r="H38" i="10"/>
  <c r="H33" i="10"/>
  <c r="H24" i="5"/>
  <c r="H27" i="5"/>
  <c r="H18" i="5"/>
  <c r="H26" i="5"/>
  <c r="H32" i="5"/>
  <c r="I32" i="5" s="1"/>
  <c r="J32" i="5" s="1"/>
  <c r="H41" i="5"/>
  <c r="H21" i="5"/>
  <c r="H34" i="5"/>
  <c r="I34" i="5" s="1"/>
  <c r="J34" i="5" s="1"/>
  <c r="H36" i="6"/>
  <c r="H32" i="6"/>
  <c r="I32" i="6" s="1"/>
  <c r="J32" i="6" s="1"/>
  <c r="H26" i="6"/>
  <c r="H21" i="6"/>
  <c r="H29" i="6"/>
  <c r="I29" i="6" s="1"/>
  <c r="H25" i="6"/>
  <c r="H23" i="6"/>
  <c r="H19" i="6"/>
  <c r="H40" i="6"/>
  <c r="H33" i="6"/>
  <c r="I33" i="6" s="1"/>
  <c r="J33" i="6" s="1"/>
  <c r="H31" i="6"/>
  <c r="I31" i="6" s="1"/>
  <c r="J31" i="6" s="1"/>
  <c r="H22" i="6"/>
  <c r="H20" i="6"/>
  <c r="H18" i="6"/>
  <c r="H37" i="6"/>
  <c r="I37" i="6" s="1"/>
  <c r="H30" i="6"/>
  <c r="I30" i="6" s="1"/>
  <c r="J30" i="6" s="1"/>
  <c r="H24" i="6"/>
  <c r="H26" i="7"/>
  <c r="H37" i="7"/>
  <c r="I37" i="7" s="1"/>
  <c r="H29" i="7"/>
  <c r="I29" i="7" s="1"/>
  <c r="J29" i="7" s="1"/>
  <c r="H25" i="7"/>
  <c r="H23" i="7"/>
  <c r="H20" i="7"/>
  <c r="H18" i="7"/>
  <c r="H36" i="7"/>
  <c r="H32" i="7"/>
  <c r="I32" i="7" s="1"/>
  <c r="J32" i="7" s="1"/>
  <c r="H40" i="7"/>
  <c r="H31" i="7"/>
  <c r="I31" i="7" s="1"/>
  <c r="J31" i="7" s="1"/>
  <c r="H24" i="7"/>
  <c r="H21" i="7"/>
  <c r="H19" i="7"/>
  <c r="H17" i="7"/>
  <c r="H33" i="7"/>
  <c r="I33" i="7" s="1"/>
  <c r="J33" i="7" s="1"/>
  <c r="H30" i="7"/>
  <c r="I30" i="7" s="1"/>
  <c r="J30" i="7" s="1"/>
  <c r="H22" i="5"/>
  <c r="H25" i="5"/>
  <c r="H33" i="5"/>
  <c r="I33" i="5" s="1"/>
  <c r="J33" i="5" s="1"/>
  <c r="H37" i="5"/>
  <c r="H19" i="5"/>
  <c r="H30" i="5"/>
  <c r="J65" i="18"/>
  <c r="J67" i="18" s="1"/>
  <c r="I67" i="18"/>
  <c r="G31" i="18"/>
  <c r="F34" i="18" s="1"/>
  <c r="G34" i="18" s="1"/>
  <c r="I34" i="18" s="1"/>
  <c r="I29" i="18"/>
  <c r="G31" i="17"/>
  <c r="F34" i="17" s="1"/>
  <c r="G34" i="17" s="1"/>
  <c r="G31" i="16"/>
  <c r="F34" i="16" s="1"/>
  <c r="G34" i="16" s="1"/>
  <c r="I34" i="16" s="1"/>
  <c r="I29" i="16"/>
  <c r="I67" i="16"/>
  <c r="J65" i="16"/>
  <c r="J67" i="16" s="1"/>
  <c r="G68" i="15"/>
  <c r="F71" i="15" s="1"/>
  <c r="G71" i="15" s="1"/>
  <c r="I71" i="15" s="1"/>
  <c r="I66" i="15"/>
  <c r="G31" i="14"/>
  <c r="F34" i="14" s="1"/>
  <c r="G34" i="14" s="1"/>
  <c r="G69" i="13"/>
  <c r="F72" i="13" s="1"/>
  <c r="G72" i="13" s="1"/>
  <c r="I72" i="13" s="1"/>
  <c r="G31" i="13"/>
  <c r="F34" i="13" s="1"/>
  <c r="G34" i="13" s="1"/>
  <c r="I36" i="8"/>
  <c r="J30" i="8"/>
  <c r="J36" i="8" s="1"/>
  <c r="E27" i="5"/>
  <c r="G30" i="5"/>
  <c r="J71" i="15" l="1"/>
  <c r="L71" i="15"/>
  <c r="J39" i="28"/>
  <c r="K42" i="28"/>
  <c r="K37" i="6"/>
  <c r="J37" i="6" s="1"/>
  <c r="K38" i="24"/>
  <c r="J38" i="24" s="1"/>
  <c r="K37" i="7"/>
  <c r="J37" i="7" s="1"/>
  <c r="H17" i="19"/>
  <c r="I17" i="19" s="1"/>
  <c r="J17" i="19" s="1"/>
  <c r="H16" i="19"/>
  <c r="I16" i="19" s="1"/>
  <c r="J16" i="19" s="1"/>
  <c r="H15" i="19"/>
  <c r="I15" i="19" s="1"/>
  <c r="J15" i="19" s="1"/>
  <c r="H14" i="19"/>
  <c r="I14" i="19" s="1"/>
  <c r="K14" i="19" s="1"/>
  <c r="H18" i="19"/>
  <c r="I18" i="19" s="1"/>
  <c r="J18" i="19" s="1"/>
  <c r="I49" i="10"/>
  <c r="I71" i="10" s="1"/>
  <c r="H71" i="10"/>
  <c r="I40" i="28"/>
  <c r="I42" i="28" s="1"/>
  <c r="I45" i="28" s="1"/>
  <c r="K45" i="28" s="1"/>
  <c r="J40" i="28"/>
  <c r="J42" i="28" s="1"/>
  <c r="J55" i="17"/>
  <c r="I74" i="10"/>
  <c r="J55" i="25"/>
  <c r="H29" i="15"/>
  <c r="I29" i="15" s="1"/>
  <c r="H25" i="15"/>
  <c r="H25" i="25"/>
  <c r="H25" i="17"/>
  <c r="H25" i="13"/>
  <c r="H34" i="13"/>
  <c r="I34" i="13" s="1"/>
  <c r="H23" i="13"/>
  <c r="H34" i="15"/>
  <c r="I34" i="15" s="1"/>
  <c r="H30" i="15"/>
  <c r="I30" i="15" s="1"/>
  <c r="H33" i="15"/>
  <c r="H24" i="15"/>
  <c r="H26" i="15"/>
  <c r="H23" i="15"/>
  <c r="H30" i="17"/>
  <c r="I30" i="17" s="1"/>
  <c r="J30" i="17" s="1"/>
  <c r="J49" i="17"/>
  <c r="J52" i="17" s="1"/>
  <c r="I52" i="17"/>
  <c r="H33" i="13"/>
  <c r="H29" i="13"/>
  <c r="I29" i="13" s="1"/>
  <c r="J29" i="13" s="1"/>
  <c r="H30" i="13"/>
  <c r="H24" i="13"/>
  <c r="H26" i="13"/>
  <c r="H43" i="15"/>
  <c r="H49" i="15"/>
  <c r="I49" i="15" s="1"/>
  <c r="H55" i="15"/>
  <c r="I55" i="15" s="1"/>
  <c r="H42" i="15"/>
  <c r="H54" i="15"/>
  <c r="H41" i="15"/>
  <c r="H51" i="15"/>
  <c r="I51" i="15" s="1"/>
  <c r="H45" i="15"/>
  <c r="H44" i="15"/>
  <c r="H40" i="15"/>
  <c r="H50" i="15"/>
  <c r="I50" i="15" s="1"/>
  <c r="H55" i="14"/>
  <c r="I55" i="14" s="1"/>
  <c r="K55" i="14" s="1"/>
  <c r="H42" i="14"/>
  <c r="H54" i="14"/>
  <c r="H41" i="14"/>
  <c r="H51" i="14"/>
  <c r="I51" i="14" s="1"/>
  <c r="J51" i="14" s="1"/>
  <c r="H45" i="14"/>
  <c r="H44" i="14"/>
  <c r="H40" i="14"/>
  <c r="H50" i="14"/>
  <c r="I50" i="14" s="1"/>
  <c r="J50" i="14" s="1"/>
  <c r="H43" i="14"/>
  <c r="H49" i="14"/>
  <c r="I49" i="14" s="1"/>
  <c r="H24" i="14"/>
  <c r="H30" i="14"/>
  <c r="I30" i="14" s="1"/>
  <c r="J30" i="14" s="1"/>
  <c r="H23" i="14"/>
  <c r="H29" i="14"/>
  <c r="I29" i="14" s="1"/>
  <c r="J29" i="14" s="1"/>
  <c r="H34" i="14"/>
  <c r="I34" i="14" s="1"/>
  <c r="K34" i="14" s="1"/>
  <c r="H26" i="14"/>
  <c r="H33" i="14"/>
  <c r="J49" i="25"/>
  <c r="J52" i="25" s="1"/>
  <c r="I52" i="25"/>
  <c r="H29" i="17"/>
  <c r="I29" i="17" s="1"/>
  <c r="J29" i="17" s="1"/>
  <c r="H34" i="17"/>
  <c r="I34" i="17" s="1"/>
  <c r="H51" i="13"/>
  <c r="I51" i="13" s="1"/>
  <c r="J51" i="13" s="1"/>
  <c r="H49" i="13"/>
  <c r="I49" i="13" s="1"/>
  <c r="H42" i="13"/>
  <c r="H55" i="13"/>
  <c r="I55" i="13" s="1"/>
  <c r="K55" i="13" s="1"/>
  <c r="H43" i="13"/>
  <c r="H41" i="13"/>
  <c r="H44" i="13"/>
  <c r="H40" i="13"/>
  <c r="H54" i="13"/>
  <c r="H50" i="13"/>
  <c r="I50" i="13" s="1"/>
  <c r="J50" i="13" s="1"/>
  <c r="H45" i="13"/>
  <c r="H26" i="17"/>
  <c r="H33" i="17"/>
  <c r="H23" i="25"/>
  <c r="H24" i="25"/>
  <c r="H29" i="25"/>
  <c r="I29" i="25" s="1"/>
  <c r="J29" i="25" s="1"/>
  <c r="H26" i="25"/>
  <c r="H33" i="25"/>
  <c r="H23" i="17"/>
  <c r="H24" i="17"/>
  <c r="H34" i="25"/>
  <c r="I34" i="25" s="1"/>
  <c r="K34" i="25" s="1"/>
  <c r="H30" i="25"/>
  <c r="I30" i="25" s="1"/>
  <c r="J30" i="25" s="1"/>
  <c r="I35" i="24"/>
  <c r="J30" i="24"/>
  <c r="J35" i="24" s="1"/>
  <c r="J34" i="7"/>
  <c r="I34" i="7"/>
  <c r="I34" i="6"/>
  <c r="J29" i="6"/>
  <c r="J34" i="6" s="1"/>
  <c r="I31" i="18"/>
  <c r="J29" i="18"/>
  <c r="J31" i="18" s="1"/>
  <c r="K34" i="18"/>
  <c r="K35" i="18" s="1"/>
  <c r="I31" i="16"/>
  <c r="J29" i="16"/>
  <c r="J31" i="16" s="1"/>
  <c r="K34" i="16"/>
  <c r="K35" i="16" s="1"/>
  <c r="I68" i="15"/>
  <c r="L68" i="15" s="1"/>
  <c r="J66" i="15"/>
  <c r="J68" i="15" s="1"/>
  <c r="J69" i="13"/>
  <c r="K72" i="13"/>
  <c r="J72" i="13" s="1"/>
  <c r="G35" i="5"/>
  <c r="F38" i="5" s="1"/>
  <c r="G38" i="5" s="1"/>
  <c r="I38" i="5" s="1"/>
  <c r="K38" i="5" s="1"/>
  <c r="I30" i="5"/>
  <c r="J51" i="15" l="1"/>
  <c r="L51" i="15" s="1"/>
  <c r="J50" i="15"/>
  <c r="L50" i="15"/>
  <c r="L66" i="15"/>
  <c r="J30" i="15"/>
  <c r="L30" i="15"/>
  <c r="J29" i="15"/>
  <c r="L29" i="15" s="1"/>
  <c r="J14" i="19"/>
  <c r="J49" i="10"/>
  <c r="J71" i="10" s="1"/>
  <c r="J31" i="25"/>
  <c r="K34" i="17"/>
  <c r="J34" i="17" s="1"/>
  <c r="K34" i="15"/>
  <c r="J34" i="15" s="1"/>
  <c r="L34" i="15" s="1"/>
  <c r="K74" i="10"/>
  <c r="J74" i="10" s="1"/>
  <c r="K20" i="19"/>
  <c r="K34" i="13"/>
  <c r="J34" i="13" s="1"/>
  <c r="I30" i="13"/>
  <c r="J30" i="13" s="1"/>
  <c r="J31" i="13" s="1"/>
  <c r="M32" i="13"/>
  <c r="I20" i="19"/>
  <c r="I23" i="19" s="1"/>
  <c r="J55" i="15"/>
  <c r="L55" i="15" s="1"/>
  <c r="J55" i="13"/>
  <c r="I31" i="15"/>
  <c r="J31" i="14"/>
  <c r="I31" i="17"/>
  <c r="J31" i="17"/>
  <c r="I31" i="14"/>
  <c r="J49" i="15"/>
  <c r="J52" i="15" s="1"/>
  <c r="I52" i="15"/>
  <c r="J49" i="14"/>
  <c r="J52" i="14" s="1"/>
  <c r="I52" i="14"/>
  <c r="J49" i="13"/>
  <c r="J52" i="13" s="1"/>
  <c r="I52" i="13"/>
  <c r="I31" i="25"/>
  <c r="J34" i="25"/>
  <c r="J34" i="18"/>
  <c r="J34" i="16"/>
  <c r="J34" i="14"/>
  <c r="J38" i="5"/>
  <c r="I35" i="5"/>
  <c r="J30" i="5"/>
  <c r="J35" i="5" s="1"/>
  <c r="J31" i="15" l="1"/>
  <c r="L52" i="15"/>
  <c r="L49" i="15"/>
  <c r="J20" i="19"/>
  <c r="L31" i="15"/>
  <c r="I31" i="13"/>
  <c r="K23" i="19"/>
  <c r="J55" i="14"/>
  <c r="F33" i="4"/>
  <c r="F32" i="4"/>
  <c r="F30" i="4"/>
  <c r="H40" i="4"/>
  <c r="H37" i="4"/>
  <c r="H36" i="4"/>
  <c r="K34" i="4"/>
  <c r="H33" i="4"/>
  <c r="E33" i="4"/>
  <c r="H32" i="4"/>
  <c r="H31" i="4"/>
  <c r="H30" i="4"/>
  <c r="G29" i="4"/>
  <c r="H26" i="4"/>
  <c r="H25" i="4"/>
  <c r="H24" i="4"/>
  <c r="E24" i="4"/>
  <c r="H23" i="4"/>
  <c r="E23" i="4"/>
  <c r="H21" i="4"/>
  <c r="E21" i="4"/>
  <c r="H20" i="4"/>
  <c r="E20" i="4"/>
  <c r="H19" i="4"/>
  <c r="E19" i="4"/>
  <c r="H18" i="4"/>
  <c r="E18" i="4"/>
  <c r="H17" i="4"/>
  <c r="E17" i="4"/>
  <c r="E13" i="4"/>
  <c r="E31" i="4" s="1"/>
  <c r="E11" i="4"/>
  <c r="E32" i="4" s="1"/>
  <c r="E10" i="4"/>
  <c r="E30" i="4" s="1"/>
  <c r="E26" i="4" s="1"/>
  <c r="H45" i="3"/>
  <c r="H42" i="3"/>
  <c r="H41" i="3"/>
  <c r="K39" i="3"/>
  <c r="H38" i="3"/>
  <c r="H37" i="3"/>
  <c r="H36" i="3"/>
  <c r="H35" i="3"/>
  <c r="H34" i="3"/>
  <c r="H33" i="3"/>
  <c r="H32" i="3"/>
  <c r="F106" i="1"/>
  <c r="G106" i="1" s="1"/>
  <c r="F105" i="1"/>
  <c r="G105" i="1" s="1"/>
  <c r="F104" i="1"/>
  <c r="G104" i="1" s="1"/>
  <c r="E103" i="1"/>
  <c r="F103" i="1" s="1"/>
  <c r="G103" i="1" s="1"/>
  <c r="E102" i="1"/>
  <c r="F102" i="1" s="1"/>
  <c r="G102" i="1" s="1"/>
  <c r="E101" i="1"/>
  <c r="F101" i="1" s="1"/>
  <c r="G101" i="1" s="1"/>
  <c r="F100" i="1"/>
  <c r="G100" i="1" s="1"/>
  <c r="F99" i="1"/>
  <c r="G99" i="1" s="1"/>
  <c r="E98" i="1"/>
  <c r="F98" i="1" s="1"/>
  <c r="G98" i="1" s="1"/>
  <c r="E97" i="1"/>
  <c r="F97" i="1" s="1"/>
  <c r="G97" i="1" s="1"/>
  <c r="E96" i="1"/>
  <c r="F96" i="1" s="1"/>
  <c r="G96" i="1" s="1"/>
  <c r="E95" i="1"/>
  <c r="F95" i="1" s="1"/>
  <c r="G95" i="1" s="1"/>
  <c r="E94" i="1"/>
  <c r="F94" i="1" s="1"/>
  <c r="G94" i="1" s="1"/>
  <c r="E93" i="1"/>
  <c r="F93" i="1" s="1"/>
  <c r="G93" i="1" s="1"/>
  <c r="E92" i="1"/>
  <c r="F92" i="1" s="1"/>
  <c r="G92" i="1" s="1"/>
  <c r="E91" i="1"/>
  <c r="F91" i="1" s="1"/>
  <c r="G91" i="1" s="1"/>
  <c r="E77" i="1"/>
  <c r="F77" i="1" s="1"/>
  <c r="G77" i="1" s="1"/>
  <c r="E76" i="1"/>
  <c r="F76" i="1" s="1"/>
  <c r="G76" i="1" s="1"/>
  <c r="E75" i="1"/>
  <c r="F75" i="1" s="1"/>
  <c r="G75" i="1" s="1"/>
  <c r="E74" i="1"/>
  <c r="F74" i="1" s="1"/>
  <c r="G74" i="1" s="1"/>
  <c r="E73" i="1"/>
  <c r="F73" i="1" s="1"/>
  <c r="G73" i="1" s="1"/>
  <c r="E72" i="1"/>
  <c r="F72" i="1" s="1"/>
  <c r="G72" i="1" s="1"/>
  <c r="E71" i="1"/>
  <c r="F71" i="1" s="1"/>
  <c r="G71" i="1" s="1"/>
  <c r="E70" i="1"/>
  <c r="F70" i="1" s="1"/>
  <c r="G70" i="1" s="1"/>
  <c r="D69" i="1"/>
  <c r="E69" i="1" s="1"/>
  <c r="F69" i="1" s="1"/>
  <c r="G69" i="1" s="1"/>
  <c r="I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H24" i="1"/>
  <c r="I24" i="1" s="1"/>
  <c r="J24" i="1" s="1"/>
  <c r="Q19" i="1"/>
  <c r="M16" i="1"/>
  <c r="M15" i="1"/>
  <c r="L15" i="1"/>
  <c r="K15" i="1"/>
  <c r="J15" i="1"/>
  <c r="I15" i="1"/>
  <c r="H15" i="1"/>
  <c r="N13" i="1"/>
  <c r="G33" i="4" l="1"/>
  <c r="I33" i="4" s="1"/>
  <c r="J33" i="4" s="1"/>
  <c r="G30" i="4"/>
  <c r="I30" i="4" s="1"/>
  <c r="J30" i="4" s="1"/>
  <c r="I33" i="3"/>
  <c r="J33" i="3" s="1"/>
  <c r="G32" i="4"/>
  <c r="I32" i="4" s="1"/>
  <c r="J32" i="4" s="1"/>
  <c r="G31" i="4"/>
  <c r="I31" i="4" s="1"/>
  <c r="J31" i="4" s="1"/>
  <c r="D15" i="1"/>
  <c r="G31" i="1" s="1"/>
  <c r="I37" i="3"/>
  <c r="J37" i="3" s="1"/>
  <c r="I34" i="3"/>
  <c r="J34" i="3" s="1"/>
  <c r="I38" i="3"/>
  <c r="J38" i="3" s="1"/>
  <c r="I36" i="3"/>
  <c r="J36" i="3" s="1"/>
  <c r="I29" i="4"/>
  <c r="I35" i="3"/>
  <c r="J35" i="3" s="1"/>
  <c r="G34" i="4" l="1"/>
  <c r="F37" i="4" s="1"/>
  <c r="G37" i="4" s="1"/>
  <c r="I37" i="4" s="1"/>
  <c r="K37" i="4" s="1"/>
  <c r="E15" i="1"/>
  <c r="K16" i="1" s="1"/>
  <c r="G51" i="1"/>
  <c r="G32" i="1"/>
  <c r="F27" i="3" s="1"/>
  <c r="G27" i="3" s="1"/>
  <c r="G44" i="1"/>
  <c r="F24" i="6" s="1"/>
  <c r="G27" i="1"/>
  <c r="G53" i="1"/>
  <c r="F22" i="24" s="1"/>
  <c r="G22" i="24" s="1"/>
  <c r="I22" i="24" s="1"/>
  <c r="J22" i="24" s="1"/>
  <c r="G35" i="1"/>
  <c r="F17" i="7" s="1"/>
  <c r="G17" i="7" s="1"/>
  <c r="G61" i="1"/>
  <c r="G40" i="1"/>
  <c r="F41" i="14" s="1"/>
  <c r="G41" i="14" s="1"/>
  <c r="I41" i="14" s="1"/>
  <c r="J41" i="14" s="1"/>
  <c r="G26" i="1"/>
  <c r="G48" i="1"/>
  <c r="H48" i="1" s="1"/>
  <c r="I48" i="1" s="1"/>
  <c r="J48" i="1" s="1"/>
  <c r="G34" i="1"/>
  <c r="G29" i="1"/>
  <c r="G52" i="1"/>
  <c r="H52" i="1" s="1"/>
  <c r="I52" i="1" s="1"/>
  <c r="J52" i="1" s="1"/>
  <c r="G46" i="1"/>
  <c r="G56" i="1"/>
  <c r="G42" i="1"/>
  <c r="F26" i="9" s="1"/>
  <c r="G26" i="9" s="1"/>
  <c r="I26" i="9" s="1"/>
  <c r="J26" i="9" s="1"/>
  <c r="G60" i="1"/>
  <c r="F45" i="25" s="1"/>
  <c r="G45" i="25" s="1"/>
  <c r="I45" i="25" s="1"/>
  <c r="G54" i="1"/>
  <c r="F23" i="24" s="1"/>
  <c r="D16" i="1"/>
  <c r="D17" i="1" s="1"/>
  <c r="G55" i="1"/>
  <c r="G49" i="1"/>
  <c r="F18" i="24" s="1"/>
  <c r="G18" i="24" s="1"/>
  <c r="G59" i="1"/>
  <c r="G63" i="1"/>
  <c r="H63" i="1" s="1"/>
  <c r="I63" i="1" s="1"/>
  <c r="J63" i="1" s="1"/>
  <c r="G57" i="1"/>
  <c r="H57" i="1" s="1"/>
  <c r="I57" i="1" s="1"/>
  <c r="J57" i="1" s="1"/>
  <c r="G28" i="1"/>
  <c r="G37" i="1"/>
  <c r="F20" i="6" s="1"/>
  <c r="G20" i="6" s="1"/>
  <c r="I20" i="6" s="1"/>
  <c r="J20" i="6" s="1"/>
  <c r="G50" i="1"/>
  <c r="F22" i="11" s="1"/>
  <c r="G22" i="11" s="1"/>
  <c r="I22" i="11" s="1"/>
  <c r="J22" i="11" s="1"/>
  <c r="G43" i="1"/>
  <c r="G39" i="1"/>
  <c r="F21" i="7" s="1"/>
  <c r="G21" i="7" s="1"/>
  <c r="I21" i="7" s="1"/>
  <c r="J21" i="7" s="1"/>
  <c r="G36" i="1"/>
  <c r="F18" i="7" s="1"/>
  <c r="G18" i="7" s="1"/>
  <c r="I18" i="7" s="1"/>
  <c r="J18" i="7" s="1"/>
  <c r="G33" i="1"/>
  <c r="G30" i="1"/>
  <c r="G62" i="1"/>
  <c r="H62" i="1" s="1"/>
  <c r="I62" i="1" s="1"/>
  <c r="J62" i="1" s="1"/>
  <c r="G45" i="1"/>
  <c r="G58" i="1"/>
  <c r="F20" i="24"/>
  <c r="G20" i="24" s="1"/>
  <c r="I20" i="24" s="1"/>
  <c r="J20" i="24" s="1"/>
  <c r="G47" i="1"/>
  <c r="G41" i="1"/>
  <c r="G38" i="1"/>
  <c r="F20" i="7" s="1"/>
  <c r="G20" i="7" s="1"/>
  <c r="I20" i="7" s="1"/>
  <c r="J20" i="7" s="1"/>
  <c r="G23" i="24"/>
  <c r="I23" i="24" s="1"/>
  <c r="J23" i="24" s="1"/>
  <c r="F23" i="11"/>
  <c r="G23" i="11" s="1"/>
  <c r="I23" i="11" s="1"/>
  <c r="J23" i="11" s="1"/>
  <c r="I34" i="4"/>
  <c r="J29" i="4"/>
  <c r="J34" i="4" s="1"/>
  <c r="I42" i="3"/>
  <c r="K42" i="3" s="1"/>
  <c r="I32" i="3"/>
  <c r="I39" i="3" s="1"/>
  <c r="F63" i="17" l="1"/>
  <c r="G63" i="17" s="1"/>
  <c r="I63" i="17" s="1"/>
  <c r="J63" i="17" s="1"/>
  <c r="F63" i="25"/>
  <c r="G63" i="25" s="1"/>
  <c r="I63" i="25" s="1"/>
  <c r="J63" i="25" s="1"/>
  <c r="F63" i="27"/>
  <c r="G63" i="27" s="1"/>
  <c r="I63" i="27" s="1"/>
  <c r="J63" i="27" s="1"/>
  <c r="F63" i="14"/>
  <c r="G63" i="14" s="1"/>
  <c r="I63" i="14" s="1"/>
  <c r="J63" i="14" s="1"/>
  <c r="F62" i="25"/>
  <c r="G62" i="25" s="1"/>
  <c r="I62" i="25" s="1"/>
  <c r="J62" i="25" s="1"/>
  <c r="F62" i="17"/>
  <c r="G62" i="17" s="1"/>
  <c r="I62" i="17" s="1"/>
  <c r="J62" i="17" s="1"/>
  <c r="F62" i="14"/>
  <c r="G62" i="14" s="1"/>
  <c r="I62" i="14" s="1"/>
  <c r="J62" i="14" s="1"/>
  <c r="F62" i="27"/>
  <c r="G62" i="27" s="1"/>
  <c r="I62" i="27" s="1"/>
  <c r="J62" i="27" s="1"/>
  <c r="F64" i="27"/>
  <c r="G64" i="27" s="1"/>
  <c r="I64" i="27" s="1"/>
  <c r="F64" i="17"/>
  <c r="G64" i="17" s="1"/>
  <c r="I64" i="17" s="1"/>
  <c r="F64" i="14"/>
  <c r="G64" i="14" s="1"/>
  <c r="I64" i="14" s="1"/>
  <c r="F64" i="25"/>
  <c r="G64" i="25" s="1"/>
  <c r="I64" i="25" s="1"/>
  <c r="F61" i="17"/>
  <c r="G61" i="17" s="1"/>
  <c r="F61" i="14"/>
  <c r="G61" i="14" s="1"/>
  <c r="F61" i="25"/>
  <c r="G61" i="25" s="1"/>
  <c r="F61" i="27"/>
  <c r="G61" i="27" s="1"/>
  <c r="H45" i="1"/>
  <c r="I45" i="1" s="1"/>
  <c r="J45" i="1" s="1"/>
  <c r="F25" i="16"/>
  <c r="G25" i="16" s="1"/>
  <c r="I25" i="16" s="1"/>
  <c r="J25" i="16" s="1"/>
  <c r="F24" i="13"/>
  <c r="F26" i="14"/>
  <c r="G26" i="14" s="1"/>
  <c r="I26" i="14" s="1"/>
  <c r="K26" i="14" s="1"/>
  <c r="K27" i="14" s="1"/>
  <c r="F26" i="12"/>
  <c r="G26" i="12" s="1"/>
  <c r="I26" i="12" s="1"/>
  <c r="J26" i="12" s="1"/>
  <c r="F21" i="12"/>
  <c r="G21" i="12" s="1"/>
  <c r="I21" i="12" s="1"/>
  <c r="J21" i="12" s="1"/>
  <c r="F22" i="3"/>
  <c r="G22" i="3" s="1"/>
  <c r="I22" i="3" s="1"/>
  <c r="J22" i="3" s="1"/>
  <c r="F22" i="12"/>
  <c r="G22" i="12" s="1"/>
  <c r="I22" i="12" s="1"/>
  <c r="J22" i="12" s="1"/>
  <c r="F23" i="3"/>
  <c r="G23" i="3" s="1"/>
  <c r="I23" i="3" s="1"/>
  <c r="J23" i="3" s="1"/>
  <c r="F41" i="10"/>
  <c r="G41" i="10" s="1"/>
  <c r="I41" i="10" s="1"/>
  <c r="J41" i="10" s="1"/>
  <c r="F24" i="3"/>
  <c r="G24" i="3" s="1"/>
  <c r="I24" i="3" s="1"/>
  <c r="J24" i="3" s="1"/>
  <c r="H34" i="1"/>
  <c r="I34" i="1" s="1"/>
  <c r="J34" i="1" s="1"/>
  <c r="F29" i="3"/>
  <c r="G29" i="3" s="1"/>
  <c r="I29" i="3" s="1"/>
  <c r="J29" i="3" s="1"/>
  <c r="F19" i="24"/>
  <c r="G19" i="24" s="1"/>
  <c r="I19" i="24" s="1"/>
  <c r="J19" i="24" s="1"/>
  <c r="F24" i="12"/>
  <c r="G24" i="12" s="1"/>
  <c r="I24" i="12" s="1"/>
  <c r="J24" i="12" s="1"/>
  <c r="F25" i="3"/>
  <c r="G25" i="3" s="1"/>
  <c r="I25" i="3" s="1"/>
  <c r="J25" i="3" s="1"/>
  <c r="F27" i="12"/>
  <c r="G27" i="12" s="1"/>
  <c r="I27" i="12" s="1"/>
  <c r="J27" i="12" s="1"/>
  <c r="F28" i="3"/>
  <c r="G28" i="3" s="1"/>
  <c r="I28" i="3" s="1"/>
  <c r="J28" i="3" s="1"/>
  <c r="F25" i="12"/>
  <c r="G25" i="12" s="1"/>
  <c r="I25" i="12" s="1"/>
  <c r="K28" i="12" s="1"/>
  <c r="F26" i="3"/>
  <c r="G26" i="3" s="1"/>
  <c r="F20" i="12"/>
  <c r="G20" i="12" s="1"/>
  <c r="I20" i="12" s="1"/>
  <c r="J20" i="12" s="1"/>
  <c r="F21" i="3"/>
  <c r="G21" i="3" s="1"/>
  <c r="I21" i="3" s="1"/>
  <c r="J21" i="3" s="1"/>
  <c r="F44" i="14"/>
  <c r="G44" i="14" s="1"/>
  <c r="I44" i="14" s="1"/>
  <c r="J44" i="14" s="1"/>
  <c r="F43" i="16"/>
  <c r="G43" i="16" s="1"/>
  <c r="I43" i="16" s="1"/>
  <c r="J43" i="16" s="1"/>
  <c r="F25" i="15"/>
  <c r="G25" i="15" s="1"/>
  <c r="I25" i="15" s="1"/>
  <c r="F25" i="14"/>
  <c r="G25" i="14" s="1"/>
  <c r="I25" i="14" s="1"/>
  <c r="J25" i="14" s="1"/>
  <c r="F63" i="13"/>
  <c r="G63" i="13" s="1"/>
  <c r="I63" i="13" s="1"/>
  <c r="J63" i="13" s="1"/>
  <c r="F35" i="10"/>
  <c r="G35" i="10" s="1"/>
  <c r="I35" i="10" s="1"/>
  <c r="J35" i="10" s="1"/>
  <c r="H31" i="1"/>
  <c r="I31" i="1" s="1"/>
  <c r="J31" i="1" s="1"/>
  <c r="F24" i="5"/>
  <c r="G24" i="5" s="1"/>
  <c r="I24" i="5" s="1"/>
  <c r="J24" i="5" s="1"/>
  <c r="H40" i="1"/>
  <c r="I40" i="1" s="1"/>
  <c r="J40" i="1" s="1"/>
  <c r="H28" i="1"/>
  <c r="I28" i="1" s="1"/>
  <c r="J28" i="1" s="1"/>
  <c r="F20" i="4"/>
  <c r="G20" i="4" s="1"/>
  <c r="I20" i="4" s="1"/>
  <c r="J20" i="4" s="1"/>
  <c r="F24" i="8"/>
  <c r="G24" i="8" s="1"/>
  <c r="I24" i="8" s="1"/>
  <c r="J24" i="8" s="1"/>
  <c r="F21" i="4"/>
  <c r="G21" i="4" s="1"/>
  <c r="I21" i="4" s="1"/>
  <c r="J21" i="4" s="1"/>
  <c r="H38" i="1"/>
  <c r="I38" i="1" s="1"/>
  <c r="J38" i="1" s="1"/>
  <c r="H39" i="1"/>
  <c r="I39" i="1" s="1"/>
  <c r="J39" i="1" s="1"/>
  <c r="F26" i="25"/>
  <c r="G26" i="25" s="1"/>
  <c r="I26" i="25" s="1"/>
  <c r="F26" i="13"/>
  <c r="G26" i="13" s="1"/>
  <c r="I26" i="13" s="1"/>
  <c r="K27" i="13" s="1"/>
  <c r="F43" i="10"/>
  <c r="G43" i="10" s="1"/>
  <c r="I43" i="10" s="1"/>
  <c r="J43" i="10" s="1"/>
  <c r="F45" i="13"/>
  <c r="G45" i="13" s="1"/>
  <c r="I45" i="13" s="1"/>
  <c r="I16" i="1"/>
  <c r="H37" i="1"/>
  <c r="I37" i="1" s="1"/>
  <c r="J37" i="1" s="1"/>
  <c r="F24" i="9"/>
  <c r="G24" i="9" s="1"/>
  <c r="I24" i="9" s="1"/>
  <c r="J24" i="9" s="1"/>
  <c r="F23" i="13"/>
  <c r="J16" i="1"/>
  <c r="F44" i="18"/>
  <c r="G44" i="18" s="1"/>
  <c r="I44" i="18" s="1"/>
  <c r="K44" i="18" s="1"/>
  <c r="K45" i="18" s="1"/>
  <c r="G16" i="1"/>
  <c r="H35" i="1"/>
  <c r="I35" i="1" s="1"/>
  <c r="J35" i="1" s="1"/>
  <c r="H16" i="1"/>
  <c r="H54" i="1"/>
  <c r="I54" i="1" s="1"/>
  <c r="J54" i="1" s="1"/>
  <c r="F41" i="27"/>
  <c r="G41" i="27" s="1"/>
  <c r="I41" i="27" s="1"/>
  <c r="J41" i="27" s="1"/>
  <c r="H61" i="1"/>
  <c r="I61" i="1" s="1"/>
  <c r="J61" i="1" s="1"/>
  <c r="F18" i="5"/>
  <c r="G18" i="5" s="1"/>
  <c r="I18" i="5" s="1"/>
  <c r="F61" i="13"/>
  <c r="G61" i="13" s="1"/>
  <c r="I61" i="13" s="1"/>
  <c r="P19" i="1"/>
  <c r="F44" i="27"/>
  <c r="G44" i="27" s="1"/>
  <c r="I44" i="27" s="1"/>
  <c r="J44" i="27" s="1"/>
  <c r="F25" i="27"/>
  <c r="G25" i="27" s="1"/>
  <c r="I25" i="27" s="1"/>
  <c r="J25" i="27" s="1"/>
  <c r="F18" i="9"/>
  <c r="G18" i="9" s="1"/>
  <c r="I18" i="9" s="1"/>
  <c r="F18" i="6"/>
  <c r="G18" i="6" s="1"/>
  <c r="I18" i="6" s="1"/>
  <c r="L16" i="1"/>
  <c r="F17" i="4"/>
  <c r="G17" i="4" s="1"/>
  <c r="I17" i="4" s="1"/>
  <c r="J17" i="4" s="1"/>
  <c r="H60" i="1"/>
  <c r="I60" i="1" s="1"/>
  <c r="J60" i="1" s="1"/>
  <c r="F45" i="27"/>
  <c r="G45" i="27" s="1"/>
  <c r="F26" i="27"/>
  <c r="G26" i="27" s="1"/>
  <c r="F23" i="12"/>
  <c r="G23" i="12" s="1"/>
  <c r="I23" i="12" s="1"/>
  <c r="J23" i="12" s="1"/>
  <c r="H59" i="1"/>
  <c r="I59" i="1" s="1"/>
  <c r="J59" i="1" s="1"/>
  <c r="F40" i="27"/>
  <c r="G40" i="27" s="1"/>
  <c r="I40" i="27" s="1"/>
  <c r="F42" i="25"/>
  <c r="G42" i="25" s="1"/>
  <c r="I42" i="25" s="1"/>
  <c r="J42" i="25" s="1"/>
  <c r="F23" i="27"/>
  <c r="I23" i="27" s="1"/>
  <c r="F42" i="27"/>
  <c r="I42" i="27" s="1"/>
  <c r="J42" i="27" s="1"/>
  <c r="F43" i="25"/>
  <c r="G43" i="25" s="1"/>
  <c r="I43" i="25" s="1"/>
  <c r="J43" i="25" s="1"/>
  <c r="F43" i="27"/>
  <c r="I43" i="27" s="1"/>
  <c r="J43" i="27" s="1"/>
  <c r="F24" i="27"/>
  <c r="I24" i="27" s="1"/>
  <c r="J24" i="27" s="1"/>
  <c r="H42" i="1"/>
  <c r="I42" i="1" s="1"/>
  <c r="J42" i="1" s="1"/>
  <c r="H36" i="1"/>
  <c r="I36" i="1" s="1"/>
  <c r="J36" i="1" s="1"/>
  <c r="F26" i="8"/>
  <c r="G26" i="8" s="1"/>
  <c r="I26" i="8" s="1"/>
  <c r="J26" i="8" s="1"/>
  <c r="H49" i="1"/>
  <c r="I49" i="1" s="1"/>
  <c r="J49" i="1" s="1"/>
  <c r="F19" i="5"/>
  <c r="G19" i="5" s="1"/>
  <c r="I19" i="5" s="1"/>
  <c r="J19" i="5" s="1"/>
  <c r="F43" i="14"/>
  <c r="G43" i="14" s="1"/>
  <c r="I43" i="14" s="1"/>
  <c r="J43" i="14" s="1"/>
  <c r="F24" i="4"/>
  <c r="G24" i="4" s="1"/>
  <c r="I24" i="4" s="1"/>
  <c r="J24" i="4" s="1"/>
  <c r="F26" i="7"/>
  <c r="G26" i="7" s="1"/>
  <c r="I26" i="7" s="1"/>
  <c r="F26" i="4"/>
  <c r="G26" i="4" s="1"/>
  <c r="I26" i="4" s="1"/>
  <c r="F18" i="4"/>
  <c r="G18" i="4" s="1"/>
  <c r="I18" i="4" s="1"/>
  <c r="J18" i="4" s="1"/>
  <c r="F21" i="9"/>
  <c r="G21" i="9" s="1"/>
  <c r="I21" i="9" s="1"/>
  <c r="J21" i="9" s="1"/>
  <c r="F23" i="18"/>
  <c r="G23" i="18" s="1"/>
  <c r="I23" i="18" s="1"/>
  <c r="F19" i="9"/>
  <c r="G19" i="9" s="1"/>
  <c r="I19" i="9" s="1"/>
  <c r="J19" i="9" s="1"/>
  <c r="F25" i="6"/>
  <c r="G25" i="6" s="1"/>
  <c r="I25" i="6" s="1"/>
  <c r="J25" i="6" s="1"/>
  <c r="F26" i="5"/>
  <c r="G26" i="5" s="1"/>
  <c r="I26" i="5" s="1"/>
  <c r="J26" i="5" s="1"/>
  <c r="F25" i="4"/>
  <c r="G25" i="4" s="1"/>
  <c r="I25" i="4" s="1"/>
  <c r="J25" i="4" s="1"/>
  <c r="F21" i="11"/>
  <c r="G21" i="11" s="1"/>
  <c r="I21" i="11" s="1"/>
  <c r="F44" i="25"/>
  <c r="G44" i="25" s="1"/>
  <c r="I44" i="25" s="1"/>
  <c r="J44" i="25" s="1"/>
  <c r="F26" i="24"/>
  <c r="G26" i="24" s="1"/>
  <c r="I26" i="24" s="1"/>
  <c r="J26" i="24" s="1"/>
  <c r="F40" i="13"/>
  <c r="G40" i="13" s="1"/>
  <c r="I40" i="13" s="1"/>
  <c r="F22" i="4"/>
  <c r="G22" i="4" s="1"/>
  <c r="I22" i="4" s="1"/>
  <c r="J22" i="4" s="1"/>
  <c r="F43" i="18"/>
  <c r="G43" i="18" s="1"/>
  <c r="I43" i="18" s="1"/>
  <c r="J43" i="18" s="1"/>
  <c r="E16" i="1"/>
  <c r="F26" i="18"/>
  <c r="G26" i="18" s="1"/>
  <c r="I26" i="18" s="1"/>
  <c r="K26" i="18" s="1"/>
  <c r="K27" i="18" s="1"/>
  <c r="K36" i="18" s="1"/>
  <c r="F26" i="17"/>
  <c r="G26" i="17" s="1"/>
  <c r="I26" i="17" s="1"/>
  <c r="K27" i="17" s="1"/>
  <c r="F18" i="8"/>
  <c r="G18" i="8" s="1"/>
  <c r="I18" i="8" s="1"/>
  <c r="F62" i="15"/>
  <c r="G62" i="15" s="1"/>
  <c r="I62" i="15" s="1"/>
  <c r="F25" i="13"/>
  <c r="G25" i="13" s="1"/>
  <c r="F44" i="15"/>
  <c r="G44" i="15" s="1"/>
  <c r="I44" i="15" s="1"/>
  <c r="H46" i="1"/>
  <c r="I46" i="1" s="1"/>
  <c r="J46" i="1" s="1"/>
  <c r="F25" i="8"/>
  <c r="G25" i="8" s="1"/>
  <c r="I25" i="8" s="1"/>
  <c r="J25" i="8" s="1"/>
  <c r="H58" i="1"/>
  <c r="I58" i="1" s="1"/>
  <c r="J58" i="1" s="1"/>
  <c r="F20" i="8"/>
  <c r="G20" i="8" s="1"/>
  <c r="I20" i="8" s="1"/>
  <c r="J20" i="8" s="1"/>
  <c r="F40" i="18"/>
  <c r="G40" i="18" s="1"/>
  <c r="I40" i="18" s="1"/>
  <c r="J40" i="18" s="1"/>
  <c r="F43" i="15"/>
  <c r="G43" i="15" s="1"/>
  <c r="I43" i="15" s="1"/>
  <c r="F59" i="18"/>
  <c r="G59" i="18" s="1"/>
  <c r="I59" i="18" s="1"/>
  <c r="J59" i="18" s="1"/>
  <c r="F20" i="5"/>
  <c r="G20" i="5" s="1"/>
  <c r="I20" i="5" s="1"/>
  <c r="J20" i="5" s="1"/>
  <c r="F45" i="17"/>
  <c r="G45" i="17" s="1"/>
  <c r="I45" i="17" s="1"/>
  <c r="F62" i="18"/>
  <c r="G62" i="18" s="1"/>
  <c r="I62" i="18" s="1"/>
  <c r="F61" i="16"/>
  <c r="G61" i="16" s="1"/>
  <c r="F44" i="13"/>
  <c r="G44" i="13" s="1"/>
  <c r="I44" i="13" s="1"/>
  <c r="J44" i="13" s="1"/>
  <c r="F22" i="9"/>
  <c r="G22" i="9" s="1"/>
  <c r="I22" i="9" s="1"/>
  <c r="J22" i="9" s="1"/>
  <c r="H56" i="1"/>
  <c r="I56" i="1" s="1"/>
  <c r="J56" i="1" s="1"/>
  <c r="F44" i="17"/>
  <c r="G44" i="17" s="1"/>
  <c r="I44" i="17" s="1"/>
  <c r="J44" i="17" s="1"/>
  <c r="F24" i="18"/>
  <c r="G24" i="18" s="1"/>
  <c r="I24" i="18" s="1"/>
  <c r="J24" i="18" s="1"/>
  <c r="F21" i="8"/>
  <c r="G21" i="8" s="1"/>
  <c r="I21" i="8" s="1"/>
  <c r="J21" i="8" s="1"/>
  <c r="F29" i="11"/>
  <c r="G29" i="11" s="1"/>
  <c r="I29" i="11" s="1"/>
  <c r="J29" i="11" s="1"/>
  <c r="F38" i="10"/>
  <c r="G38" i="10" s="1"/>
  <c r="I38" i="10" s="1"/>
  <c r="J38" i="10" s="1"/>
  <c r="F60" i="18"/>
  <c r="G60" i="18" s="1"/>
  <c r="I60" i="18" s="1"/>
  <c r="J60" i="18" s="1"/>
  <c r="F24" i="25"/>
  <c r="F41" i="17"/>
  <c r="G41" i="17" s="1"/>
  <c r="I41" i="17" s="1"/>
  <c r="J41" i="17" s="1"/>
  <c r="F41" i="25"/>
  <c r="G41" i="25" s="1"/>
  <c r="I41" i="25" s="1"/>
  <c r="J41" i="25" s="1"/>
  <c r="F37" i="10"/>
  <c r="G37" i="10" s="1"/>
  <c r="I37" i="10" s="1"/>
  <c r="J37" i="10" s="1"/>
  <c r="F24" i="24"/>
  <c r="G24" i="24" s="1"/>
  <c r="I24" i="24" s="1"/>
  <c r="J24" i="24" s="1"/>
  <c r="F25" i="17"/>
  <c r="G25" i="17" s="1"/>
  <c r="I25" i="17" s="1"/>
  <c r="J25" i="17" s="1"/>
  <c r="F25" i="25"/>
  <c r="G25" i="25" s="1"/>
  <c r="I25" i="25" s="1"/>
  <c r="J25" i="25" s="1"/>
  <c r="F42" i="18"/>
  <c r="G42" i="18" s="1"/>
  <c r="I42" i="18" s="1"/>
  <c r="J42" i="18" s="1"/>
  <c r="F28" i="11"/>
  <c r="G28" i="11" s="1"/>
  <c r="I28" i="11" s="1"/>
  <c r="J28" i="11" s="1"/>
  <c r="F25" i="24"/>
  <c r="G25" i="24" s="1"/>
  <c r="I25" i="24" s="1"/>
  <c r="J25" i="24" s="1"/>
  <c r="H55" i="1"/>
  <c r="I55" i="1" s="1"/>
  <c r="J55" i="1" s="1"/>
  <c r="F45" i="14"/>
  <c r="G45" i="14" s="1"/>
  <c r="I45" i="14" s="1"/>
  <c r="F26" i="16"/>
  <c r="G26" i="16" s="1"/>
  <c r="I26" i="16" s="1"/>
  <c r="K26" i="16" s="1"/>
  <c r="K27" i="16" s="1"/>
  <c r="K36" i="16" s="1"/>
  <c r="F41" i="16"/>
  <c r="G41" i="16" s="1"/>
  <c r="I41" i="16" s="1"/>
  <c r="J41" i="16" s="1"/>
  <c r="F61" i="18"/>
  <c r="G61" i="18" s="1"/>
  <c r="F27" i="11"/>
  <c r="G27" i="11" s="1"/>
  <c r="I27" i="11" s="1"/>
  <c r="J27" i="11" s="1"/>
  <c r="F25" i="18"/>
  <c r="G25" i="18" s="1"/>
  <c r="F24" i="17"/>
  <c r="G24" i="17" s="1"/>
  <c r="I24" i="17" s="1"/>
  <c r="J24" i="17" s="1"/>
  <c r="F43" i="17"/>
  <c r="G43" i="17" s="1"/>
  <c r="I43" i="17" s="1"/>
  <c r="J43" i="17" s="1"/>
  <c r="F62" i="16"/>
  <c r="G62" i="16" s="1"/>
  <c r="I62" i="16" s="1"/>
  <c r="K62" i="16" s="1"/>
  <c r="K63" i="16" s="1"/>
  <c r="F42" i="14"/>
  <c r="G42" i="14" s="1"/>
  <c r="I42" i="14" s="1"/>
  <c r="J42" i="14" s="1"/>
  <c r="H50" i="1"/>
  <c r="I50" i="1" s="1"/>
  <c r="J50" i="1" s="1"/>
  <c r="F26" i="11"/>
  <c r="G26" i="11" s="1"/>
  <c r="F23" i="4"/>
  <c r="G23" i="4" s="1"/>
  <c r="I23" i="4" s="1"/>
  <c r="J23" i="4" s="1"/>
  <c r="F23" i="7"/>
  <c r="G23" i="7" s="1"/>
  <c r="I23" i="7" s="1"/>
  <c r="J23" i="7" s="1"/>
  <c r="F21" i="5"/>
  <c r="G21" i="5" s="1"/>
  <c r="I21" i="5" s="1"/>
  <c r="J21" i="5" s="1"/>
  <c r="F23" i="5"/>
  <c r="G23" i="5" s="1"/>
  <c r="I23" i="5" s="1"/>
  <c r="J23" i="5" s="1"/>
  <c r="F33" i="10"/>
  <c r="G33" i="10" s="1"/>
  <c r="I33" i="10" s="1"/>
  <c r="J33" i="10" s="1"/>
  <c r="F19" i="8"/>
  <c r="G19" i="8" s="1"/>
  <c r="I19" i="8" s="1"/>
  <c r="J19" i="8" s="1"/>
  <c r="F42" i="10"/>
  <c r="G42" i="10" s="1"/>
  <c r="I42" i="10" s="1"/>
  <c r="J42" i="10" s="1"/>
  <c r="F23" i="9"/>
  <c r="G23" i="9" s="1"/>
  <c r="I27" i="3"/>
  <c r="J27" i="3" s="1"/>
  <c r="F30" i="11"/>
  <c r="G30" i="11" s="1"/>
  <c r="I30" i="11" s="1"/>
  <c r="J30" i="11" s="1"/>
  <c r="F41" i="15"/>
  <c r="G41" i="15" s="1"/>
  <c r="I41" i="15" s="1"/>
  <c r="F41" i="13"/>
  <c r="G41" i="13" s="1"/>
  <c r="I41" i="13" s="1"/>
  <c r="J41" i="13" s="1"/>
  <c r="F21" i="6"/>
  <c r="G21" i="6" s="1"/>
  <c r="I21" i="6" s="1"/>
  <c r="J21" i="6" s="1"/>
  <c r="F22" i="7"/>
  <c r="G22" i="7" s="1"/>
  <c r="I22" i="7" s="1"/>
  <c r="J22" i="7" s="1"/>
  <c r="H51" i="1"/>
  <c r="I51" i="1" s="1"/>
  <c r="J51" i="1" s="1"/>
  <c r="F19" i="6"/>
  <c r="G19" i="6" s="1"/>
  <c r="I19" i="6" s="1"/>
  <c r="J19" i="6" s="1"/>
  <c r="H26" i="1"/>
  <c r="I26" i="1" s="1"/>
  <c r="J26" i="1" s="1"/>
  <c r="F44" i="10"/>
  <c r="G44" i="10" s="1"/>
  <c r="I44" i="10" s="1"/>
  <c r="F24" i="11"/>
  <c r="G24" i="11" s="1"/>
  <c r="I24" i="11" s="1"/>
  <c r="J24" i="11" s="1"/>
  <c r="F27" i="8"/>
  <c r="G27" i="8" s="1"/>
  <c r="I27" i="8" s="1"/>
  <c r="J27" i="8" s="1"/>
  <c r="H29" i="1"/>
  <c r="I29" i="1" s="1"/>
  <c r="J29" i="1" s="1"/>
  <c r="F27" i="24"/>
  <c r="G27" i="24" s="1"/>
  <c r="I27" i="24" s="1"/>
  <c r="K28" i="24" s="1"/>
  <c r="F45" i="10"/>
  <c r="G45" i="10" s="1"/>
  <c r="I45" i="10" s="1"/>
  <c r="J45" i="10" s="1"/>
  <c r="F25" i="7"/>
  <c r="G25" i="7" s="1"/>
  <c r="I25" i="7" s="1"/>
  <c r="J25" i="7" s="1"/>
  <c r="F36" i="10"/>
  <c r="G36" i="10" s="1"/>
  <c r="I36" i="10" s="1"/>
  <c r="J36" i="10" s="1"/>
  <c r="F40" i="25"/>
  <c r="G40" i="25" s="1"/>
  <c r="I40" i="25" s="1"/>
  <c r="J40" i="25" s="1"/>
  <c r="F21" i="24"/>
  <c r="G21" i="24" s="1"/>
  <c r="I21" i="24" s="1"/>
  <c r="J21" i="24" s="1"/>
  <c r="F25" i="11"/>
  <c r="G25" i="11" s="1"/>
  <c r="I25" i="11" s="1"/>
  <c r="J25" i="11" s="1"/>
  <c r="F27" i="5"/>
  <c r="G27" i="5" s="1"/>
  <c r="I27" i="5" s="1"/>
  <c r="F27" i="9"/>
  <c r="G27" i="9" s="1"/>
  <c r="I27" i="9" s="1"/>
  <c r="J27" i="9" s="1"/>
  <c r="F31" i="10"/>
  <c r="G31" i="10" s="1"/>
  <c r="F45" i="15"/>
  <c r="G45" i="15" s="1"/>
  <c r="I45" i="15" s="1"/>
  <c r="F64" i="13"/>
  <c r="F40" i="15"/>
  <c r="G40" i="15" s="1"/>
  <c r="F39" i="16"/>
  <c r="G39" i="16" s="1"/>
  <c r="I39" i="16" s="1"/>
  <c r="F59" i="16"/>
  <c r="G59" i="16" s="1"/>
  <c r="I59" i="16" s="1"/>
  <c r="F60" i="15"/>
  <c r="G60" i="15" s="1"/>
  <c r="I60" i="15" s="1"/>
  <c r="H30" i="1"/>
  <c r="I30" i="1" s="1"/>
  <c r="J30" i="1" s="1"/>
  <c r="H32" i="1"/>
  <c r="I32" i="1" s="1"/>
  <c r="J32" i="1" s="1"/>
  <c r="F39" i="18"/>
  <c r="G39" i="18" s="1"/>
  <c r="I39" i="18" s="1"/>
  <c r="F34" i="10"/>
  <c r="G34" i="10" s="1"/>
  <c r="I34" i="10" s="1"/>
  <c r="J34" i="10" s="1"/>
  <c r="H53" i="1"/>
  <c r="I53" i="1" s="1"/>
  <c r="J53" i="1" s="1"/>
  <c r="F23" i="6"/>
  <c r="G23" i="6" s="1"/>
  <c r="I23" i="6" s="1"/>
  <c r="J23" i="6" s="1"/>
  <c r="F40" i="14"/>
  <c r="G40" i="14" s="1"/>
  <c r="I40" i="14" s="1"/>
  <c r="H44" i="1"/>
  <c r="I44" i="1" s="1"/>
  <c r="J44" i="1" s="1"/>
  <c r="H47" i="1"/>
  <c r="I47" i="1" s="1"/>
  <c r="J47" i="1" s="1"/>
  <c r="H33" i="1"/>
  <c r="I33" i="1" s="1"/>
  <c r="J33" i="1" s="1"/>
  <c r="H43" i="1"/>
  <c r="I43" i="1" s="1"/>
  <c r="J43" i="1" s="1"/>
  <c r="H27" i="1"/>
  <c r="I27" i="1" s="1"/>
  <c r="J27" i="1" s="1"/>
  <c r="F39" i="10"/>
  <c r="G39" i="10" s="1"/>
  <c r="I39" i="10" s="1"/>
  <c r="J39" i="10" s="1"/>
  <c r="F40" i="17"/>
  <c r="G40" i="17" s="1"/>
  <c r="I40" i="17" s="1"/>
  <c r="J40" i="17" s="1"/>
  <c r="F26" i="6"/>
  <c r="G26" i="6" s="1"/>
  <c r="I26" i="6" s="1"/>
  <c r="K27" i="6" s="1"/>
  <c r="F63" i="15"/>
  <c r="G63" i="15" s="1"/>
  <c r="I63" i="15" s="1"/>
  <c r="F44" i="16"/>
  <c r="G44" i="16" s="1"/>
  <c r="I44" i="16" s="1"/>
  <c r="F23" i="8"/>
  <c r="G23" i="8" s="1"/>
  <c r="I23" i="8" s="1"/>
  <c r="J23" i="8" s="1"/>
  <c r="F42" i="13"/>
  <c r="G42" i="13" s="1"/>
  <c r="I42" i="13" s="1"/>
  <c r="J42" i="13" s="1"/>
  <c r="F42" i="15"/>
  <c r="G42" i="15" s="1"/>
  <c r="I42" i="15" s="1"/>
  <c r="F32" i="10"/>
  <c r="G32" i="10" s="1"/>
  <c r="I32" i="10" s="1"/>
  <c r="J32" i="10" s="1"/>
  <c r="F40" i="10"/>
  <c r="G40" i="10" s="1"/>
  <c r="F19" i="4"/>
  <c r="G19" i="4" s="1"/>
  <c r="I19" i="4" s="1"/>
  <c r="J19" i="4" s="1"/>
  <c r="H41" i="1"/>
  <c r="I41" i="1" s="1"/>
  <c r="J41" i="1" s="1"/>
  <c r="F40" i="16"/>
  <c r="G40" i="16" s="1"/>
  <c r="I40" i="16" s="1"/>
  <c r="J40" i="16" s="1"/>
  <c r="F26" i="15"/>
  <c r="G26" i="15" s="1"/>
  <c r="I26" i="15" s="1"/>
  <c r="F43" i="13"/>
  <c r="G43" i="13" s="1"/>
  <c r="G24" i="6"/>
  <c r="I24" i="6" s="1"/>
  <c r="J24" i="6" s="1"/>
  <c r="F62" i="13"/>
  <c r="G62" i="13" s="1"/>
  <c r="I62" i="13" s="1"/>
  <c r="J62" i="13" s="1"/>
  <c r="F24" i="16"/>
  <c r="G24" i="16" s="1"/>
  <c r="I24" i="16" s="1"/>
  <c r="J24" i="16" s="1"/>
  <c r="F41" i="18"/>
  <c r="G41" i="18" s="1"/>
  <c r="I41" i="18" s="1"/>
  <c r="J41" i="18" s="1"/>
  <c r="F23" i="25"/>
  <c r="G23" i="25" s="1"/>
  <c r="F23" i="16"/>
  <c r="G23" i="16" s="1"/>
  <c r="I23" i="16" s="1"/>
  <c r="F23" i="14"/>
  <c r="G23" i="14" s="1"/>
  <c r="I23" i="14" s="1"/>
  <c r="F23" i="15"/>
  <c r="G23" i="15" s="1"/>
  <c r="F22" i="6"/>
  <c r="G22" i="6" s="1"/>
  <c r="I22" i="6" s="1"/>
  <c r="J22" i="6" s="1"/>
  <c r="F19" i="7"/>
  <c r="G19" i="7" s="1"/>
  <c r="I19" i="7" s="1"/>
  <c r="J19" i="7" s="1"/>
  <c r="F25" i="5"/>
  <c r="G25" i="5" s="1"/>
  <c r="I25" i="5" s="1"/>
  <c r="J25" i="5" s="1"/>
  <c r="F61" i="15"/>
  <c r="G61" i="15" s="1"/>
  <c r="I61" i="15" s="1"/>
  <c r="F24" i="15"/>
  <c r="G24" i="15" s="1"/>
  <c r="I24" i="15" s="1"/>
  <c r="F24" i="14"/>
  <c r="G24" i="14" s="1"/>
  <c r="I24" i="14" s="1"/>
  <c r="J24" i="14" s="1"/>
  <c r="F42" i="16"/>
  <c r="G42" i="16" s="1"/>
  <c r="I42" i="16" s="1"/>
  <c r="J42" i="16" s="1"/>
  <c r="F42" i="17"/>
  <c r="G42" i="17" s="1"/>
  <c r="I42" i="17" s="1"/>
  <c r="J42" i="17" s="1"/>
  <c r="F22" i="8"/>
  <c r="G22" i="8" s="1"/>
  <c r="I22" i="8" s="1"/>
  <c r="J22" i="8" s="1"/>
  <c r="F20" i="9"/>
  <c r="G20" i="9" s="1"/>
  <c r="I20" i="9" s="1"/>
  <c r="J20" i="9" s="1"/>
  <c r="F24" i="7"/>
  <c r="G24" i="7" s="1"/>
  <c r="I24" i="7" s="1"/>
  <c r="J24" i="7" s="1"/>
  <c r="F60" i="16"/>
  <c r="G60" i="16" s="1"/>
  <c r="I60" i="16" s="1"/>
  <c r="J60" i="16" s="1"/>
  <c r="F25" i="9"/>
  <c r="G25" i="9" s="1"/>
  <c r="I25" i="9" s="1"/>
  <c r="J25" i="9" s="1"/>
  <c r="F23" i="17"/>
  <c r="G23" i="17" s="1"/>
  <c r="I23" i="17" s="1"/>
  <c r="F22" i="5"/>
  <c r="G22" i="5" s="1"/>
  <c r="I22" i="5" s="1"/>
  <c r="J22" i="5" s="1"/>
  <c r="I17" i="7"/>
  <c r="I18" i="24"/>
  <c r="D18" i="1"/>
  <c r="E18" i="1" s="1"/>
  <c r="E17" i="1"/>
  <c r="J42" i="3"/>
  <c r="J32" i="3"/>
  <c r="J39" i="3" s="1"/>
  <c r="J41" i="15" l="1"/>
  <c r="L41" i="15"/>
  <c r="G23" i="13"/>
  <c r="G27" i="13" s="1"/>
  <c r="F33" i="13" s="1"/>
  <c r="G33" i="13" s="1"/>
  <c r="G35" i="13" s="1"/>
  <c r="G36" i="13" s="1"/>
  <c r="G37" i="13" s="1"/>
  <c r="M37" i="13" s="1"/>
  <c r="I61" i="17"/>
  <c r="G65" i="17"/>
  <c r="F71" i="17" s="1"/>
  <c r="G71" i="17" s="1"/>
  <c r="J44" i="15"/>
  <c r="L44" i="15"/>
  <c r="J62" i="15"/>
  <c r="L62" i="15"/>
  <c r="G24" i="13"/>
  <c r="I24" i="13" s="1"/>
  <c r="J24" i="13" s="1"/>
  <c r="I61" i="27"/>
  <c r="G65" i="27"/>
  <c r="F71" i="27" s="1"/>
  <c r="G71" i="27" s="1"/>
  <c r="I61" i="25"/>
  <c r="G65" i="25"/>
  <c r="F71" i="25" s="1"/>
  <c r="G71" i="25" s="1"/>
  <c r="G24" i="25"/>
  <c r="I24" i="25" s="1"/>
  <c r="J24" i="25" s="1"/>
  <c r="K64" i="25"/>
  <c r="K65" i="25" s="1"/>
  <c r="J64" i="25"/>
  <c r="J42" i="15"/>
  <c r="L42" i="15"/>
  <c r="K64" i="17"/>
  <c r="K65" i="17" s="1"/>
  <c r="L60" i="15"/>
  <c r="J45" i="15"/>
  <c r="L45" i="15"/>
  <c r="J61" i="15"/>
  <c r="L61" i="15"/>
  <c r="I61" i="14"/>
  <c r="G65" i="14"/>
  <c r="F71" i="14" s="1"/>
  <c r="G71" i="14" s="1"/>
  <c r="J43" i="15"/>
  <c r="L43" i="15" s="1"/>
  <c r="K64" i="14"/>
  <c r="K65" i="14" s="1"/>
  <c r="J64" i="14"/>
  <c r="K64" i="27"/>
  <c r="K65" i="27" s="1"/>
  <c r="J64" i="27"/>
  <c r="K64" i="15"/>
  <c r="K27" i="5"/>
  <c r="K28" i="5" s="1"/>
  <c r="K26" i="4"/>
  <c r="K27" i="4" s="1"/>
  <c r="K26" i="7"/>
  <c r="K27" i="7" s="1"/>
  <c r="K27" i="15"/>
  <c r="J25" i="15"/>
  <c r="L25" i="15" s="1"/>
  <c r="J24" i="15"/>
  <c r="L24" i="15" s="1"/>
  <c r="I31" i="10"/>
  <c r="J31" i="10" s="1"/>
  <c r="I40" i="10"/>
  <c r="J40" i="10" s="1"/>
  <c r="K44" i="16"/>
  <c r="K45" i="16" s="1"/>
  <c r="K46" i="15"/>
  <c r="K46" i="14"/>
  <c r="K46" i="13"/>
  <c r="G30" i="3"/>
  <c r="F41" i="3" s="1"/>
  <c r="G41" i="3" s="1"/>
  <c r="G43" i="3" s="1"/>
  <c r="G44" i="3" s="1"/>
  <c r="F45" i="3" s="1"/>
  <c r="G45" i="3" s="1"/>
  <c r="G46" i="3" s="1"/>
  <c r="J25" i="12"/>
  <c r="J28" i="12" s="1"/>
  <c r="I26" i="3"/>
  <c r="I30" i="3" s="1"/>
  <c r="G17" i="1"/>
  <c r="G18" i="1" s="1"/>
  <c r="G27" i="27"/>
  <c r="F33" i="27" s="1"/>
  <c r="G33" i="27" s="1"/>
  <c r="I26" i="27"/>
  <c r="I27" i="27" s="1"/>
  <c r="G46" i="27"/>
  <c r="F54" i="27" s="1"/>
  <c r="G54" i="27" s="1"/>
  <c r="I45" i="27"/>
  <c r="I28" i="12"/>
  <c r="G27" i="18"/>
  <c r="F33" i="18" s="1"/>
  <c r="G33" i="18" s="1"/>
  <c r="I33" i="18" s="1"/>
  <c r="G27" i="25"/>
  <c r="F33" i="25" s="1"/>
  <c r="G33" i="25" s="1"/>
  <c r="I33" i="25" s="1"/>
  <c r="K33" i="25" s="1"/>
  <c r="K35" i="25" s="1"/>
  <c r="J23" i="27"/>
  <c r="G28" i="12"/>
  <c r="F38" i="12" s="1"/>
  <c r="G38" i="12" s="1"/>
  <c r="G40" i="12" s="1"/>
  <c r="G41" i="12" s="1"/>
  <c r="J40" i="27"/>
  <c r="I25" i="13"/>
  <c r="J25" i="13" s="1"/>
  <c r="I43" i="13"/>
  <c r="J43" i="13" s="1"/>
  <c r="G64" i="13"/>
  <c r="I64" i="13" s="1"/>
  <c r="I65" i="13" s="1"/>
  <c r="I63" i="18"/>
  <c r="G63" i="18"/>
  <c r="F69" i="18" s="1"/>
  <c r="G69" i="18" s="1"/>
  <c r="I69" i="18" s="1"/>
  <c r="G27" i="15"/>
  <c r="F33" i="15" s="1"/>
  <c r="G33" i="15" s="1"/>
  <c r="G35" i="15" s="1"/>
  <c r="G36" i="15" s="1"/>
  <c r="G37" i="15" s="1"/>
  <c r="I23" i="15"/>
  <c r="J23" i="15" s="1"/>
  <c r="L23" i="15" s="1"/>
  <c r="G46" i="13"/>
  <c r="F54" i="13" s="1"/>
  <c r="G54" i="13" s="1"/>
  <c r="I54" i="13" s="1"/>
  <c r="G46" i="17"/>
  <c r="F54" i="17" s="1"/>
  <c r="G54" i="17" s="1"/>
  <c r="G56" i="17" s="1"/>
  <c r="G57" i="17" s="1"/>
  <c r="G58" i="17" s="1"/>
  <c r="G27" i="6"/>
  <c r="G45" i="18"/>
  <c r="F53" i="18" s="1"/>
  <c r="G53" i="18" s="1"/>
  <c r="G55" i="18" s="1"/>
  <c r="G56" i="18" s="1"/>
  <c r="G46" i="14"/>
  <c r="F54" i="14" s="1"/>
  <c r="G54" i="14" s="1"/>
  <c r="G56" i="14" s="1"/>
  <c r="G57" i="14" s="1"/>
  <c r="G58" i="14" s="1"/>
  <c r="J26" i="18"/>
  <c r="I23" i="25"/>
  <c r="G46" i="15"/>
  <c r="F54" i="15" s="1"/>
  <c r="G54" i="15" s="1"/>
  <c r="G56" i="15" s="1"/>
  <c r="G57" i="15" s="1"/>
  <c r="G28" i="9"/>
  <c r="F37" i="9" s="1"/>
  <c r="G37" i="9" s="1"/>
  <c r="I37" i="9" s="1"/>
  <c r="G27" i="17"/>
  <c r="F33" i="17" s="1"/>
  <c r="G33" i="17" s="1"/>
  <c r="G35" i="17" s="1"/>
  <c r="I40" i="15"/>
  <c r="J26" i="16"/>
  <c r="G46" i="25"/>
  <c r="F54" i="25" s="1"/>
  <c r="G54" i="25" s="1"/>
  <c r="G56" i="25" s="1"/>
  <c r="G57" i="25" s="1"/>
  <c r="G58" i="25" s="1"/>
  <c r="G64" i="15"/>
  <c r="F70" i="15" s="1"/>
  <c r="G70" i="15" s="1"/>
  <c r="I70" i="15" s="1"/>
  <c r="G46" i="10"/>
  <c r="F73" i="10" s="1"/>
  <c r="G73" i="10" s="1"/>
  <c r="I73" i="10" s="1"/>
  <c r="K73" i="10" s="1"/>
  <c r="G28" i="8"/>
  <c r="F38" i="8" s="1"/>
  <c r="G38" i="8" s="1"/>
  <c r="I38" i="8" s="1"/>
  <c r="G27" i="16"/>
  <c r="F33" i="16" s="1"/>
  <c r="G33" i="16" s="1"/>
  <c r="G35" i="16" s="1"/>
  <c r="G36" i="16" s="1"/>
  <c r="G31" i="11"/>
  <c r="F42" i="11" s="1"/>
  <c r="G42" i="11" s="1"/>
  <c r="I42" i="11" s="1"/>
  <c r="G28" i="24"/>
  <c r="J26" i="13"/>
  <c r="I27" i="4"/>
  <c r="G45" i="16"/>
  <c r="F53" i="16" s="1"/>
  <c r="G53" i="16" s="1"/>
  <c r="G55" i="16" s="1"/>
  <c r="G56" i="16" s="1"/>
  <c r="G27" i="14"/>
  <c r="F33" i="14" s="1"/>
  <c r="G33" i="14" s="1"/>
  <c r="G35" i="14" s="1"/>
  <c r="G28" i="5"/>
  <c r="G27" i="4"/>
  <c r="J44" i="18"/>
  <c r="G27" i="7"/>
  <c r="F36" i="7" s="1"/>
  <c r="G36" i="7" s="1"/>
  <c r="I36" i="7" s="1"/>
  <c r="K36" i="7" s="1"/>
  <c r="K38" i="7" s="1"/>
  <c r="G63" i="16"/>
  <c r="F69" i="16" s="1"/>
  <c r="G69" i="16" s="1"/>
  <c r="I69" i="16" s="1"/>
  <c r="J62" i="16"/>
  <c r="J26" i="15"/>
  <c r="L26" i="15" s="1"/>
  <c r="J63" i="15"/>
  <c r="L63" i="15" s="1"/>
  <c r="J27" i="24"/>
  <c r="J45" i="25"/>
  <c r="J46" i="25" s="1"/>
  <c r="J23" i="16"/>
  <c r="I27" i="16"/>
  <c r="J39" i="16"/>
  <c r="I45" i="16"/>
  <c r="J45" i="14"/>
  <c r="J23" i="14"/>
  <c r="I27" i="14"/>
  <c r="J18" i="9"/>
  <c r="J28" i="9" s="1"/>
  <c r="I28" i="9"/>
  <c r="J60" i="15"/>
  <c r="I64" i="15"/>
  <c r="J23" i="18"/>
  <c r="I27" i="18"/>
  <c r="J39" i="18"/>
  <c r="I45" i="18"/>
  <c r="I28" i="5"/>
  <c r="J18" i="5"/>
  <c r="J23" i="17"/>
  <c r="I27" i="17"/>
  <c r="I46" i="17"/>
  <c r="K46" i="17"/>
  <c r="J18" i="8"/>
  <c r="J28" i="8" s="1"/>
  <c r="I28" i="8"/>
  <c r="J26" i="17"/>
  <c r="J26" i="25"/>
  <c r="J26" i="14"/>
  <c r="J26" i="6"/>
  <c r="I27" i="6"/>
  <c r="J18" i="6"/>
  <c r="J61" i="13"/>
  <c r="K62" i="18"/>
  <c r="K63" i="18" s="1"/>
  <c r="J17" i="7"/>
  <c r="I27" i="7"/>
  <c r="J40" i="14"/>
  <c r="I46" i="14"/>
  <c r="J21" i="11"/>
  <c r="J31" i="11" s="1"/>
  <c r="I31" i="11"/>
  <c r="J18" i="24"/>
  <c r="I28" i="24"/>
  <c r="I46" i="25"/>
  <c r="I63" i="16"/>
  <c r="J59" i="16"/>
  <c r="J40" i="13"/>
  <c r="J61" i="14" l="1"/>
  <c r="I65" i="14"/>
  <c r="J64" i="17"/>
  <c r="K39" i="7"/>
  <c r="I23" i="13"/>
  <c r="J23" i="13" s="1"/>
  <c r="J27" i="13" s="1"/>
  <c r="I71" i="25"/>
  <c r="G73" i="25"/>
  <c r="G74" i="25" s="1"/>
  <c r="G75" i="14"/>
  <c r="L64" i="15"/>
  <c r="J61" i="17"/>
  <c r="I65" i="17"/>
  <c r="I71" i="14"/>
  <c r="G73" i="14"/>
  <c r="G74" i="14" s="1"/>
  <c r="J61" i="25"/>
  <c r="J65" i="25" s="1"/>
  <c r="I65" i="25"/>
  <c r="I71" i="27"/>
  <c r="G73" i="27"/>
  <c r="G74" i="27" s="1"/>
  <c r="J61" i="27"/>
  <c r="J65" i="27" s="1"/>
  <c r="I65" i="27"/>
  <c r="I71" i="17"/>
  <c r="G73" i="17"/>
  <c r="G74" i="17" s="1"/>
  <c r="J65" i="14"/>
  <c r="I27" i="25"/>
  <c r="J27" i="5"/>
  <c r="J28" i="5" s="1"/>
  <c r="J26" i="4"/>
  <c r="J27" i="4" s="1"/>
  <c r="J26" i="7"/>
  <c r="J27" i="7"/>
  <c r="K54" i="13"/>
  <c r="J54" i="13" s="1"/>
  <c r="I46" i="10"/>
  <c r="G36" i="17"/>
  <c r="G37" i="17" s="1"/>
  <c r="G75" i="17" s="1"/>
  <c r="G74" i="15"/>
  <c r="G36" i="14"/>
  <c r="G37" i="14" s="1"/>
  <c r="J45" i="13"/>
  <c r="J46" i="13" s="1"/>
  <c r="I46" i="15"/>
  <c r="J40" i="15"/>
  <c r="L40" i="15" s="1"/>
  <c r="F37" i="24"/>
  <c r="G37" i="24" s="1"/>
  <c r="G39" i="24" s="1"/>
  <c r="G40" i="24" s="1"/>
  <c r="F36" i="6"/>
  <c r="G36" i="6" s="1"/>
  <c r="I36" i="6" s="1"/>
  <c r="F36" i="4"/>
  <c r="G36" i="4" s="1"/>
  <c r="I36" i="4" s="1"/>
  <c r="K36" i="4" s="1"/>
  <c r="F37" i="5"/>
  <c r="G37" i="5" s="1"/>
  <c r="I37" i="5" s="1"/>
  <c r="J44" i="16"/>
  <c r="J45" i="16" s="1"/>
  <c r="I46" i="27"/>
  <c r="K46" i="27"/>
  <c r="I56" i="13"/>
  <c r="I33" i="13"/>
  <c r="I45" i="3"/>
  <c r="K45" i="3" s="1"/>
  <c r="G56" i="13"/>
  <c r="G57" i="13" s="1"/>
  <c r="G58" i="13" s="1"/>
  <c r="I38" i="12"/>
  <c r="I53" i="18"/>
  <c r="I55" i="18" s="1"/>
  <c r="I56" i="18" s="1"/>
  <c r="I54" i="17"/>
  <c r="K54" i="17" s="1"/>
  <c r="I54" i="15"/>
  <c r="G35" i="18"/>
  <c r="G36" i="18" s="1"/>
  <c r="G71" i="18"/>
  <c r="G72" i="18" s="1"/>
  <c r="I46" i="13"/>
  <c r="I37" i="24"/>
  <c r="G35" i="25"/>
  <c r="G72" i="15"/>
  <c r="G73" i="15" s="1"/>
  <c r="G56" i="27"/>
  <c r="I54" i="27"/>
  <c r="K54" i="27" s="1"/>
  <c r="I33" i="14"/>
  <c r="K27" i="27"/>
  <c r="G71" i="16"/>
  <c r="G72" i="16" s="1"/>
  <c r="I54" i="14"/>
  <c r="K54" i="14" s="1"/>
  <c r="G35" i="27"/>
  <c r="G36" i="27" s="1"/>
  <c r="G37" i="27" s="1"/>
  <c r="I33" i="27"/>
  <c r="K33" i="27" s="1"/>
  <c r="K35" i="27" s="1"/>
  <c r="K64" i="13"/>
  <c r="K65" i="13" s="1"/>
  <c r="G65" i="13"/>
  <c r="F71" i="13" s="1"/>
  <c r="G71" i="13" s="1"/>
  <c r="I33" i="15"/>
  <c r="I27" i="15"/>
  <c r="J27" i="15"/>
  <c r="I33" i="16"/>
  <c r="J33" i="16" s="1"/>
  <c r="J35" i="16" s="1"/>
  <c r="I33" i="17"/>
  <c r="I41" i="3"/>
  <c r="J23" i="25"/>
  <c r="J27" i="25" s="1"/>
  <c r="J45" i="18"/>
  <c r="G75" i="10"/>
  <c r="G76" i="10" s="1"/>
  <c r="F77" i="10" s="1"/>
  <c r="G77" i="10" s="1"/>
  <c r="G78" i="10" s="1"/>
  <c r="I53" i="16"/>
  <c r="G39" i="9"/>
  <c r="G40" i="9" s="1"/>
  <c r="F41" i="9" s="1"/>
  <c r="G41" i="9" s="1"/>
  <c r="I41" i="9" s="1"/>
  <c r="J41" i="9" s="1"/>
  <c r="G38" i="7"/>
  <c r="G39" i="7" s="1"/>
  <c r="F40" i="7" s="1"/>
  <c r="G40" i="7" s="1"/>
  <c r="I40" i="7" s="1"/>
  <c r="G44" i="11"/>
  <c r="G45" i="11" s="1"/>
  <c r="F46" i="11" s="1"/>
  <c r="G46" i="11" s="1"/>
  <c r="I46" i="11" s="1"/>
  <c r="J46" i="11" s="1"/>
  <c r="J27" i="16"/>
  <c r="J27" i="18"/>
  <c r="G40" i="8"/>
  <c r="G41" i="8" s="1"/>
  <c r="F42" i="8" s="1"/>
  <c r="G42" i="8" s="1"/>
  <c r="I42" i="8" s="1"/>
  <c r="J42" i="8" s="1"/>
  <c r="I54" i="25"/>
  <c r="K54" i="25" s="1"/>
  <c r="K56" i="25" s="1"/>
  <c r="J64" i="15"/>
  <c r="J63" i="16"/>
  <c r="J28" i="24"/>
  <c r="J62" i="18"/>
  <c r="J63" i="18" s="1"/>
  <c r="J27" i="6"/>
  <c r="J27" i="17"/>
  <c r="J46" i="14"/>
  <c r="I35" i="18"/>
  <c r="I36" i="18" s="1"/>
  <c r="J33" i="18"/>
  <c r="J35" i="18" s="1"/>
  <c r="K75" i="10"/>
  <c r="I75" i="10"/>
  <c r="J36" i="7"/>
  <c r="J38" i="7" s="1"/>
  <c r="J39" i="7" s="1"/>
  <c r="I38" i="7"/>
  <c r="I39" i="7" s="1"/>
  <c r="K69" i="16"/>
  <c r="K71" i="16" s="1"/>
  <c r="K72" i="16" s="1"/>
  <c r="I71" i="16"/>
  <c r="I72" i="16" s="1"/>
  <c r="J27" i="14"/>
  <c r="J38" i="8"/>
  <c r="J40" i="8" s="1"/>
  <c r="J41" i="8" s="1"/>
  <c r="I40" i="8"/>
  <c r="I41" i="8" s="1"/>
  <c r="I44" i="11"/>
  <c r="I45" i="11" s="1"/>
  <c r="J42" i="11"/>
  <c r="J44" i="11" s="1"/>
  <c r="J45" i="11" s="1"/>
  <c r="F41" i="24"/>
  <c r="G41" i="24" s="1"/>
  <c r="I41" i="24" s="1"/>
  <c r="K41" i="24" s="1"/>
  <c r="K69" i="18"/>
  <c r="K71" i="18" s="1"/>
  <c r="K72" i="18" s="1"/>
  <c r="I71" i="18"/>
  <c r="I72" i="18" s="1"/>
  <c r="I72" i="15"/>
  <c r="K72" i="15"/>
  <c r="K73" i="15" s="1"/>
  <c r="J37" i="9"/>
  <c r="J39" i="9" s="1"/>
  <c r="J40" i="9" s="1"/>
  <c r="I39" i="9"/>
  <c r="I40" i="9" s="1"/>
  <c r="F42" i="12"/>
  <c r="G42" i="12" s="1"/>
  <c r="I42" i="12" s="1"/>
  <c r="K42" i="12" s="1"/>
  <c r="J45" i="17"/>
  <c r="J46" i="17" s="1"/>
  <c r="I35" i="25"/>
  <c r="J33" i="25"/>
  <c r="J35" i="25" s="1"/>
  <c r="K30" i="3"/>
  <c r="J26" i="3"/>
  <c r="J30" i="3" s="1"/>
  <c r="I27" i="13" l="1"/>
  <c r="I73" i="15"/>
  <c r="I73" i="14"/>
  <c r="I74" i="14" s="1"/>
  <c r="K71" i="14"/>
  <c r="K73" i="14" s="1"/>
  <c r="K74" i="14" s="1"/>
  <c r="J71" i="14"/>
  <c r="J73" i="14" s="1"/>
  <c r="J74" i="14" s="1"/>
  <c r="K56" i="13"/>
  <c r="G39" i="5"/>
  <c r="G40" i="5" s="1"/>
  <c r="F41" i="5" s="1"/>
  <c r="G41" i="5" s="1"/>
  <c r="I41" i="5" s="1"/>
  <c r="K41" i="5" s="1"/>
  <c r="J41" i="5" s="1"/>
  <c r="J65" i="17"/>
  <c r="K71" i="25"/>
  <c r="K73" i="25" s="1"/>
  <c r="K74" i="25" s="1"/>
  <c r="J71" i="25"/>
  <c r="J73" i="25" s="1"/>
  <c r="J74" i="25" s="1"/>
  <c r="I73" i="25"/>
  <c r="I74" i="25" s="1"/>
  <c r="K71" i="17"/>
  <c r="K73" i="17" s="1"/>
  <c r="K74" i="17" s="1"/>
  <c r="I73" i="17"/>
  <c r="I74" i="17" s="1"/>
  <c r="J71" i="17"/>
  <c r="J73" i="17" s="1"/>
  <c r="J74" i="17" s="1"/>
  <c r="I36" i="25"/>
  <c r="K36" i="25" s="1"/>
  <c r="K37" i="25" s="1"/>
  <c r="G57" i="27"/>
  <c r="G58" i="27" s="1"/>
  <c r="G75" i="27" s="1"/>
  <c r="G38" i="4"/>
  <c r="G39" i="4" s="1"/>
  <c r="F40" i="4" s="1"/>
  <c r="G40" i="4" s="1"/>
  <c r="I40" i="4" s="1"/>
  <c r="K40" i="4" s="1"/>
  <c r="J40" i="4" s="1"/>
  <c r="I73" i="27"/>
  <c r="I74" i="27" s="1"/>
  <c r="J71" i="27"/>
  <c r="J73" i="27" s="1"/>
  <c r="J74" i="27" s="1"/>
  <c r="K71" i="27"/>
  <c r="K73" i="27" s="1"/>
  <c r="K74" i="27" s="1"/>
  <c r="I76" i="10"/>
  <c r="L27" i="15"/>
  <c r="I43" i="3"/>
  <c r="I44" i="3" s="1"/>
  <c r="I46" i="3" s="1"/>
  <c r="I49" i="3" s="1"/>
  <c r="K41" i="3"/>
  <c r="K43" i="3" s="1"/>
  <c r="K44" i="3" s="1"/>
  <c r="K46" i="3" s="1"/>
  <c r="I39" i="5"/>
  <c r="I40" i="5" s="1"/>
  <c r="I42" i="5" s="1"/>
  <c r="I45" i="5" s="1"/>
  <c r="K37" i="5"/>
  <c r="K39" i="5" s="1"/>
  <c r="K40" i="5" s="1"/>
  <c r="I40" i="12"/>
  <c r="I41" i="12" s="1"/>
  <c r="I43" i="12" s="1"/>
  <c r="I46" i="12" s="1"/>
  <c r="K38" i="12"/>
  <c r="K40" i="12" s="1"/>
  <c r="K41" i="12" s="1"/>
  <c r="K33" i="17"/>
  <c r="K35" i="17" s="1"/>
  <c r="I39" i="24"/>
  <c r="I40" i="24" s="1"/>
  <c r="I42" i="24" s="1"/>
  <c r="I45" i="24" s="1"/>
  <c r="K37" i="24"/>
  <c r="K39" i="24" s="1"/>
  <c r="K40" i="24" s="1"/>
  <c r="I35" i="13"/>
  <c r="I36" i="13" s="1"/>
  <c r="K33" i="13"/>
  <c r="K35" i="13" s="1"/>
  <c r="I38" i="6"/>
  <c r="I39" i="6" s="1"/>
  <c r="K36" i="6"/>
  <c r="K38" i="6" s="1"/>
  <c r="K39" i="6" s="1"/>
  <c r="K40" i="7"/>
  <c r="K41" i="7" s="1"/>
  <c r="K37" i="27"/>
  <c r="K33" i="15"/>
  <c r="K35" i="15" s="1"/>
  <c r="K33" i="14"/>
  <c r="K35" i="14" s="1"/>
  <c r="G36" i="25"/>
  <c r="G37" i="25" s="1"/>
  <c r="I57" i="13"/>
  <c r="G75" i="13"/>
  <c r="I38" i="4"/>
  <c r="I39" i="4" s="1"/>
  <c r="J36" i="4"/>
  <c r="G38" i="6"/>
  <c r="G39" i="6" s="1"/>
  <c r="F40" i="6" s="1"/>
  <c r="G40" i="6" s="1"/>
  <c r="I40" i="6" s="1"/>
  <c r="J46" i="15"/>
  <c r="L46" i="15" s="1"/>
  <c r="I55" i="16"/>
  <c r="I56" i="16" s="1"/>
  <c r="K53" i="16"/>
  <c r="K55" i="16" s="1"/>
  <c r="K56" i="16" s="1"/>
  <c r="I56" i="15"/>
  <c r="K57" i="15"/>
  <c r="I56" i="14"/>
  <c r="I57" i="14" s="1"/>
  <c r="K56" i="14"/>
  <c r="K56" i="17"/>
  <c r="I56" i="17"/>
  <c r="I57" i="17" s="1"/>
  <c r="K57" i="17" s="1"/>
  <c r="K53" i="18"/>
  <c r="K55" i="18" s="1"/>
  <c r="K56" i="18" s="1"/>
  <c r="K73" i="18" s="1"/>
  <c r="G73" i="18"/>
  <c r="G73" i="16"/>
  <c r="I35" i="14"/>
  <c r="I36" i="14" s="1"/>
  <c r="K36" i="14" s="1"/>
  <c r="J45" i="27"/>
  <c r="J46" i="27" s="1"/>
  <c r="J26" i="27"/>
  <c r="J27" i="27" s="1"/>
  <c r="I35" i="27"/>
  <c r="I36" i="27" s="1"/>
  <c r="J33" i="27"/>
  <c r="J35" i="27" s="1"/>
  <c r="I56" i="27"/>
  <c r="I57" i="27" s="1"/>
  <c r="K56" i="27"/>
  <c r="I56" i="25"/>
  <c r="I57" i="25" s="1"/>
  <c r="J64" i="13"/>
  <c r="J65" i="13" s="1"/>
  <c r="I71" i="13"/>
  <c r="G73" i="13"/>
  <c r="G74" i="13" s="1"/>
  <c r="I35" i="15"/>
  <c r="I35" i="16"/>
  <c r="I36" i="16" s="1"/>
  <c r="I35" i="17"/>
  <c r="I36" i="17" s="1"/>
  <c r="K36" i="17" s="1"/>
  <c r="I77" i="10"/>
  <c r="K77" i="10" s="1"/>
  <c r="I47" i="11"/>
  <c r="J43" i="8"/>
  <c r="J36" i="18"/>
  <c r="J36" i="16"/>
  <c r="J47" i="11"/>
  <c r="G47" i="11"/>
  <c r="G42" i="5"/>
  <c r="I73" i="18"/>
  <c r="I43" i="8"/>
  <c r="G43" i="8"/>
  <c r="J56" i="13"/>
  <c r="G43" i="12"/>
  <c r="J70" i="15"/>
  <c r="G42" i="24"/>
  <c r="J69" i="16"/>
  <c r="J71" i="16" s="1"/>
  <c r="J72" i="16" s="1"/>
  <c r="I41" i="7"/>
  <c r="I44" i="7" s="1"/>
  <c r="J42" i="9"/>
  <c r="G41" i="7"/>
  <c r="J42" i="12"/>
  <c r="J69" i="18"/>
  <c r="J71" i="18" s="1"/>
  <c r="J72" i="18" s="1"/>
  <c r="J73" i="10"/>
  <c r="J75" i="10" s="1"/>
  <c r="I42" i="9"/>
  <c r="G42" i="9"/>
  <c r="J45" i="3"/>
  <c r="I41" i="4" l="1"/>
  <c r="I44" i="4" s="1"/>
  <c r="J36" i="25"/>
  <c r="I37" i="25"/>
  <c r="I57" i="15"/>
  <c r="G41" i="4"/>
  <c r="J72" i="15"/>
  <c r="L70" i="15"/>
  <c r="J33" i="13"/>
  <c r="J35" i="13" s="1"/>
  <c r="K57" i="13"/>
  <c r="K58" i="13" s="1"/>
  <c r="I58" i="13"/>
  <c r="K37" i="17"/>
  <c r="J37" i="5"/>
  <c r="J39" i="5" s="1"/>
  <c r="J40" i="5" s="1"/>
  <c r="J42" i="5" s="1"/>
  <c r="J36" i="6"/>
  <c r="J38" i="6" s="1"/>
  <c r="J39" i="6" s="1"/>
  <c r="K44" i="7"/>
  <c r="K42" i="5"/>
  <c r="J37" i="24"/>
  <c r="J39" i="24" s="1"/>
  <c r="J40" i="24" s="1"/>
  <c r="I58" i="27"/>
  <c r="K57" i="27"/>
  <c r="J57" i="27" s="1"/>
  <c r="I58" i="14"/>
  <c r="K57" i="14"/>
  <c r="K58" i="14" s="1"/>
  <c r="K58" i="17"/>
  <c r="K57" i="25"/>
  <c r="K58" i="25" s="1"/>
  <c r="K75" i="25" s="1"/>
  <c r="I58" i="25"/>
  <c r="J38" i="12"/>
  <c r="J40" i="12" s="1"/>
  <c r="J41" i="12" s="1"/>
  <c r="J43" i="12" s="1"/>
  <c r="K37" i="14"/>
  <c r="J40" i="7"/>
  <c r="J41" i="7" s="1"/>
  <c r="J33" i="17"/>
  <c r="J35" i="17" s="1"/>
  <c r="I36" i="15"/>
  <c r="K36" i="15" s="1"/>
  <c r="K40" i="6"/>
  <c r="K41" i="6" s="1"/>
  <c r="J33" i="14"/>
  <c r="J35" i="14" s="1"/>
  <c r="J37" i="25"/>
  <c r="J33" i="15"/>
  <c r="I37" i="13"/>
  <c r="K36" i="13"/>
  <c r="K49" i="3"/>
  <c r="I37" i="27"/>
  <c r="J36" i="27"/>
  <c r="J37" i="27" s="1"/>
  <c r="I58" i="17"/>
  <c r="J57" i="17"/>
  <c r="I37" i="17"/>
  <c r="J36" i="17"/>
  <c r="I37" i="14"/>
  <c r="J36" i="14"/>
  <c r="G75" i="25"/>
  <c r="I41" i="6"/>
  <c r="I44" i="6" s="1"/>
  <c r="G41" i="6"/>
  <c r="J54" i="17"/>
  <c r="J56" i="17" s="1"/>
  <c r="I73" i="16"/>
  <c r="J54" i="15"/>
  <c r="J54" i="14"/>
  <c r="J56" i="14" s="1"/>
  <c r="J53" i="18"/>
  <c r="J55" i="18" s="1"/>
  <c r="J56" i="18" s="1"/>
  <c r="J54" i="27"/>
  <c r="J56" i="27" s="1"/>
  <c r="K73" i="16"/>
  <c r="I73" i="13"/>
  <c r="I74" i="13" s="1"/>
  <c r="K71" i="13"/>
  <c r="J41" i="3"/>
  <c r="J43" i="3" s="1"/>
  <c r="J44" i="3" s="1"/>
  <c r="J46" i="3" s="1"/>
  <c r="J53" i="16"/>
  <c r="J55" i="16" s="1"/>
  <c r="J56" i="16" s="1"/>
  <c r="J54" i="25"/>
  <c r="J56" i="25" s="1"/>
  <c r="I78" i="10"/>
  <c r="I81" i="10" s="1"/>
  <c r="K43" i="12"/>
  <c r="J77" i="10"/>
  <c r="J56" i="15" l="1"/>
  <c r="L54" i="15"/>
  <c r="J73" i="15"/>
  <c r="L72" i="15"/>
  <c r="I75" i="14"/>
  <c r="I78" i="14" s="1"/>
  <c r="I75" i="25"/>
  <c r="I78" i="25" s="1"/>
  <c r="K78" i="25" s="1"/>
  <c r="K58" i="27"/>
  <c r="K75" i="27" s="1"/>
  <c r="J58" i="27"/>
  <c r="J75" i="27" s="1"/>
  <c r="J57" i="25"/>
  <c r="J58" i="25" s="1"/>
  <c r="J75" i="25" s="1"/>
  <c r="J57" i="13"/>
  <c r="J58" i="13" s="1"/>
  <c r="K75" i="17"/>
  <c r="K45" i="5"/>
  <c r="J37" i="17"/>
  <c r="J35" i="15"/>
  <c r="L35" i="15" s="1"/>
  <c r="L33" i="15"/>
  <c r="K75" i="14"/>
  <c r="K44" i="6"/>
  <c r="J57" i="14"/>
  <c r="J58" i="14" s="1"/>
  <c r="K37" i="13"/>
  <c r="J36" i="13"/>
  <c r="J37" i="13" s="1"/>
  <c r="N37" i="13"/>
  <c r="I75" i="13"/>
  <c r="I78" i="13" s="1"/>
  <c r="J40" i="6"/>
  <c r="J41" i="6" s="1"/>
  <c r="I37" i="15"/>
  <c r="I74" i="15" s="1"/>
  <c r="I77" i="15" s="1"/>
  <c r="K37" i="15"/>
  <c r="J36" i="15"/>
  <c r="I75" i="27"/>
  <c r="I78" i="27" s="1"/>
  <c r="J37" i="14"/>
  <c r="K46" i="12"/>
  <c r="J58" i="17"/>
  <c r="I75" i="17"/>
  <c r="J73" i="18"/>
  <c r="K73" i="13"/>
  <c r="K74" i="13" s="1"/>
  <c r="J71" i="13"/>
  <c r="J73" i="13" s="1"/>
  <c r="J74" i="13" s="1"/>
  <c r="J73" i="16"/>
  <c r="K78" i="14" l="1"/>
  <c r="L73" i="15"/>
  <c r="J57" i="15"/>
  <c r="L56" i="15"/>
  <c r="K78" i="27"/>
  <c r="I78" i="17"/>
  <c r="K78" i="17" s="1"/>
  <c r="J37" i="15"/>
  <c r="L37" i="15" s="1"/>
  <c r="L36" i="15"/>
  <c r="J75" i="13"/>
  <c r="J75" i="14"/>
  <c r="K74" i="15"/>
  <c r="K77" i="15" s="1"/>
  <c r="K75" i="13"/>
  <c r="K78" i="13" s="1"/>
  <c r="J75" i="17"/>
  <c r="L57" i="15" l="1"/>
  <c r="J74" i="15"/>
  <c r="L74" i="15" s="1"/>
  <c r="K42" i="24" l="1"/>
  <c r="J41" i="24"/>
  <c r="J42" i="24" s="1"/>
  <c r="K45" i="24" l="1"/>
  <c r="J44" i="10"/>
  <c r="J46" i="10" s="1"/>
  <c r="J76" i="10" s="1"/>
  <c r="J78" i="10" s="1"/>
  <c r="K46" i="10"/>
  <c r="K76" i="10" l="1"/>
  <c r="K78" i="10" s="1"/>
  <c r="K81" i="10" l="1"/>
  <c r="J37" i="4"/>
  <c r="J38" i="4" s="1"/>
  <c r="J39" i="4" s="1"/>
  <c r="J41" i="4" s="1"/>
  <c r="K38" i="4"/>
  <c r="K39" i="4" s="1"/>
  <c r="K41" i="4" s="1"/>
  <c r="K4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Aldana</author>
    <author>tc={C0469E87-2B74-45D9-B02A-1883E9C18CA4}</author>
    <author>Usuario de Windows</author>
    <author>tc={2B9C6265-D365-490A-BF63-C25196820727}</author>
    <author>tc={E7FD4875-B8EB-49DF-A697-312B4BE2A8DC}</author>
    <author>tc={4D990BF1-3643-40BB-9F1A-FBA4428DA0E8}</author>
    <author>tc={06B9310F-E5CB-4D40-A86D-CBB47367765D}</author>
    <author>tc={389881A5-03B9-4771-80D9-0D618DE48478}</author>
  </authors>
  <commentList>
    <comment ref="K13" authorId="0" shapeId="0" xr:uid="{00000000-0006-0000-0000-000001000000}">
      <text>
        <r>
          <rPr>
            <sz val="9"/>
            <color indexed="81"/>
            <rFont val="Tahoma"/>
            <family val="2"/>
          </rPr>
          <t>Cesantias: 8,33%
Int. Cesantias: 1%
Prima: 8,33%
Vacaciones: 4,17%</t>
        </r>
      </text>
    </comment>
    <comment ref="F15" authorId="1" shapeId="0" xr:uid="{C0469E87-2B74-45D9-B02A-1883E9C18C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Calculado en base al auxilio de transporte del salario minimo</t>
      </text>
    </comment>
    <comment ref="D70" authorId="2" shapeId="0" xr:uid="{6B26697C-B0CF-4D75-90F7-B6AB0D0276C8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Consulta en linea Mercado Libre, 22-03-2023</t>
        </r>
      </text>
    </comment>
    <comment ref="D72" authorId="2" shapeId="0" xr:uid="{977D36BF-81E3-4D17-AA09-E797BFF4823D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Consulta en linea Home Center,  22-03-2023</t>
        </r>
      </text>
    </comment>
    <comment ref="D75" authorId="2" shapeId="0" xr:uid="{78589644-DC0B-4CB5-9E5E-422CC234FEDF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Consulta en linea Home Center, 22-03-2023</t>
        </r>
      </text>
    </comment>
    <comment ref="D79" authorId="3" shapeId="0" xr:uid="{2B9C6265-D365-490A-BF63-C251968207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Districampo.com</t>
      </text>
    </comment>
    <comment ref="D80" authorId="4" shapeId="0" xr:uid="{E7FD4875-B8EB-49DF-A697-312B4BE2A8D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Districampo.com</t>
      </text>
    </comment>
    <comment ref="D81" authorId="5" shapeId="0" xr:uid="{4D990BF1-3643-40BB-9F1A-FBA4428DA0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Agropecuaria la Casa del ganadero</t>
      </text>
    </comment>
    <comment ref="D83" authorId="6" shapeId="0" xr:uid="{06B9310F-E5CB-4D40-A86D-CBB4736776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SuperFox.com</t>
      </text>
    </comment>
    <comment ref="D93" authorId="7" shapeId="0" xr:uid="{389881A5-03B9-4771-80D9-0D618DE484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Agrofacil.co</t>
      </text>
    </comment>
  </commentList>
</comments>
</file>

<file path=xl/sharedStrings.xml><?xml version="1.0" encoding="utf-8"?>
<sst xmlns="http://schemas.openxmlformats.org/spreadsheetml/2006/main" count="2988" uniqueCount="406">
  <si>
    <t>CORPORACIÓN AUTÓNOMA REGIONAL DEL VALLE DEL CAUCA-CVC</t>
  </si>
  <si>
    <t>* Ajustes</t>
  </si>
  <si>
    <t>PARÁMETROS TÉCNICOS Y ECONÓMICOS COSTOS DE RESTAURACIÓN</t>
  </si>
  <si>
    <t>AÑO</t>
  </si>
  <si>
    <t xml:space="preserve">PARÁMETROS GENERALES </t>
  </si>
  <si>
    <t>Herramientas</t>
  </si>
  <si>
    <t>Costos de mano de Obra</t>
  </si>
  <si>
    <t>Transporte insumos</t>
  </si>
  <si>
    <t>Costos de insumos</t>
  </si>
  <si>
    <t>Factor rural</t>
  </si>
  <si>
    <t xml:space="preserve">Valor total </t>
  </si>
  <si>
    <t>IPC (Proyectado)</t>
  </si>
  <si>
    <t>JORNAL</t>
  </si>
  <si>
    <t>SALARIO</t>
  </si>
  <si>
    <t>Aux.Tr/Mes</t>
  </si>
  <si>
    <t>DIA</t>
  </si>
  <si>
    <t>Salud</t>
  </si>
  <si>
    <t>Pensión</t>
  </si>
  <si>
    <t>Fact. Prest.</t>
  </si>
  <si>
    <t>Dotación</t>
  </si>
  <si>
    <t>Aux. Trans/Dia</t>
  </si>
  <si>
    <t>Valor Jornal</t>
  </si>
  <si>
    <t>Valor Jornal (Proyectado)</t>
  </si>
  <si>
    <r>
      <rPr>
        <b/>
        <sz val="10"/>
        <color theme="1"/>
        <rFont val="Arial"/>
        <family val="2"/>
      </rPr>
      <t>Anotaciones pago jornales:</t>
    </r>
    <r>
      <rPr>
        <sz val="10"/>
        <color theme="1"/>
        <rFont val="Arial"/>
        <family val="2"/>
      </rPr>
      <t xml:space="preserve">
1. Se debe adquirir y entregar la dotación básica acorde al tipo de actividad que vaya a realizar el trabajador. 
2. Se debe garantizar la afiliación al Sistema Integral de Seguridad Social de las personas relacionadas a la ejecución del objeto contratado; el contratista o conviniente presentará los soportes respectivos acorde al tipo de contratación de personal que realice, así mismo, los soportes de pago o reconocimiento de los beneficios prestacionales.</t>
    </r>
  </si>
  <si>
    <t>ACTIVIDADES Y RENDIMIENTOS</t>
  </si>
  <si>
    <t>Id</t>
  </si>
  <si>
    <t>Actividad</t>
  </si>
  <si>
    <t>Rendmto</t>
  </si>
  <si>
    <t>#/Jorn</t>
  </si>
  <si>
    <t>Req/Ha-Km</t>
  </si>
  <si>
    <t>Jorn/Ha-Km</t>
  </si>
  <si>
    <t>Vr. Unit</t>
  </si>
  <si>
    <t>AP</t>
  </si>
  <si>
    <t>Adecuación sitios cerco</t>
  </si>
  <si>
    <t>Km</t>
  </si>
  <si>
    <t>Trazado cerco</t>
  </si>
  <si>
    <t>Sitio</t>
  </si>
  <si>
    <t>Ahoyado cerco</t>
  </si>
  <si>
    <t>Hoyo</t>
  </si>
  <si>
    <t>Hincado postes</t>
  </si>
  <si>
    <t>Poste</t>
  </si>
  <si>
    <t>Templado y grapado</t>
  </si>
  <si>
    <t>Metros</t>
  </si>
  <si>
    <t>Transporte menor cerco</t>
  </si>
  <si>
    <t>Kilo</t>
  </si>
  <si>
    <t>Impermeabilización postes</t>
  </si>
  <si>
    <t>Señalización postes</t>
  </si>
  <si>
    <t>Montaje abrevadero</t>
  </si>
  <si>
    <t>Bebedero</t>
  </si>
  <si>
    <t>DA</t>
  </si>
  <si>
    <t>Adecuación sitios siembra</t>
  </si>
  <si>
    <t>Demarcación sitios siembra</t>
  </si>
  <si>
    <t>Ahoyado siembra</t>
  </si>
  <si>
    <t>Plateo siembra</t>
  </si>
  <si>
    <t>Planta</t>
  </si>
  <si>
    <t>Siembra</t>
  </si>
  <si>
    <t>Resiembra</t>
  </si>
  <si>
    <t>Fertilización</t>
  </si>
  <si>
    <t>Control fitosanitario</t>
  </si>
  <si>
    <t>Transporte menor siembra</t>
  </si>
  <si>
    <t>Ahoyado resiembra</t>
  </si>
  <si>
    <t>Replateo</t>
  </si>
  <si>
    <t>Control fitosanitario mantenimiento</t>
  </si>
  <si>
    <t>Transporte menor mantenimiento</t>
  </si>
  <si>
    <t>Limpieza franjas</t>
  </si>
  <si>
    <t>DB</t>
  </si>
  <si>
    <t>Poda y desganche</t>
  </si>
  <si>
    <t>Instalación cerca eléctrica</t>
  </si>
  <si>
    <t>Metro</t>
  </si>
  <si>
    <t>Mantenimiento Kit eléctrico</t>
  </si>
  <si>
    <t>Kit</t>
  </si>
  <si>
    <t>INSUMOS Y COSTOS</t>
  </si>
  <si>
    <t>Insumo</t>
  </si>
  <si>
    <t>Unidad</t>
  </si>
  <si>
    <t>Abono orgánico compostado</t>
  </si>
  <si>
    <t>Abrevadero sustituto</t>
  </si>
  <si>
    <t xml:space="preserve">Alambre de púa C 12,5 350 m  </t>
  </si>
  <si>
    <t>Rollo</t>
  </si>
  <si>
    <t>Alambre de púa C 14 500 m</t>
  </si>
  <si>
    <t>Alambre galvanizado cal. 12,5</t>
  </si>
  <si>
    <t>Brocha 3" impermeabilizado</t>
  </si>
  <si>
    <t>Calfos</t>
  </si>
  <si>
    <t>Disolvente impermeabilizante</t>
  </si>
  <si>
    <t>Galón</t>
  </si>
  <si>
    <t>Fertilizante compuesto</t>
  </si>
  <si>
    <t>Grapa 1-1/4"</t>
  </si>
  <si>
    <t>Hidroretenedor</t>
  </si>
  <si>
    <t>Impermeabilizante madera</t>
  </si>
  <si>
    <t>Micorriza</t>
  </si>
  <si>
    <t>Pintura señalización</t>
  </si>
  <si>
    <t>Frasco</t>
  </si>
  <si>
    <t>Plaguicida</t>
  </si>
  <si>
    <t>Plantas</t>
  </si>
  <si>
    <t>Frutal</t>
  </si>
  <si>
    <t>Poste de madera 1,6x0,1x0,1 m</t>
  </si>
  <si>
    <t>Poste de madera 2,0x0,1x0,1 m</t>
  </si>
  <si>
    <t>Alambre de púa C 14 350 m</t>
  </si>
  <si>
    <t>Cerca eléctrica (Kit)</t>
  </si>
  <si>
    <t>CORPORACIÓN AUTÓNOMA REGIONAL DEL VALLE DEL CAUCA</t>
  </si>
  <si>
    <t>AISLAMIENTO DE PROTECCIÓN DE ÁREA NATURAL</t>
  </si>
  <si>
    <t>Especificaciones y condiciones técnicas</t>
  </si>
  <si>
    <t>Item</t>
  </si>
  <si>
    <t>Cantidad</t>
  </si>
  <si>
    <t>Especificación</t>
  </si>
  <si>
    <t>Unidad de costo</t>
  </si>
  <si>
    <t>Aislamiento de área natural que aporta conectividad ecosistémica, favorece procesos de restauración espontánea o complementa con otras HMP de conservación.</t>
  </si>
  <si>
    <t>Distancia entre postes hincados</t>
  </si>
  <si>
    <t>Postes hincados/Km</t>
  </si>
  <si>
    <t>Poste de madera, largo 2 metros, mínimo 50% de postes aserrados a 4 caras (ángulo 90°) y los restantes aserrados mínimo a dos caras (ángulo 90°); 10 cm en cada cara aserrada y espesor (medida en la punta más delgada del poste sin considerar corteza).</t>
  </si>
  <si>
    <t>Pie de amigos/Km</t>
  </si>
  <si>
    <t>Colocar cada 22-33 acorde a necesidades de refuerzo estabilidad cerco.</t>
  </si>
  <si>
    <t>Hilos alambre</t>
  </si>
  <si>
    <t>Hilo</t>
  </si>
  <si>
    <t>Alambre de púas calibre 14, resistencia +250 kgf/mm2 con capa de galvanizado, rollo por 500 metros.</t>
  </si>
  <si>
    <t>Rollos alambre/Km</t>
  </si>
  <si>
    <t>Grapas/Km</t>
  </si>
  <si>
    <t>Colocar de forma diagonal sobre alambre sin aplastarlo o ahorcarlo.</t>
  </si>
  <si>
    <t>Impermeabilizante/Km</t>
  </si>
  <si>
    <t>Aplicar mezcla 1:1 por inmersión sobre 80 cm de la base del poste sin corteza.</t>
  </si>
  <si>
    <t>Disolvente impermeabilizante por Ha</t>
  </si>
  <si>
    <t>Pintura señalización postes</t>
  </si>
  <si>
    <t>Pintar logo CVC, No. contratación y año.</t>
  </si>
  <si>
    <t>Tanque de almacenamiento 250 litros con kit flotador, 100 metros de manguera de ¾” y accesorios montaje.</t>
  </si>
  <si>
    <t>META CONVENIO</t>
  </si>
  <si>
    <t>No.</t>
  </si>
  <si>
    <t>Costos Unitarios</t>
  </si>
  <si>
    <t>Valor/hect</t>
  </si>
  <si>
    <t>CANT CONVENIO</t>
  </si>
  <si>
    <t>VALOR TOTAL</t>
  </si>
  <si>
    <t>APORTE CVC</t>
  </si>
  <si>
    <t>APORTE CONVENIENTE</t>
  </si>
  <si>
    <t>Mano de obra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</si>
  <si>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</si>
  <si>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</si>
  <si>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</si>
  <si>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</si>
  <si>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</si>
  <si>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</si>
  <si>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</si>
  <si>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</si>
  <si>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</si>
  <si>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Subtotal mano de obra</t>
  </si>
  <si>
    <t>Materiales e insumos</t>
  </si>
  <si>
    <t>2.1</t>
  </si>
  <si>
    <t>2.2</t>
  </si>
  <si>
    <t>2.3</t>
  </si>
  <si>
    <t>2.4</t>
  </si>
  <si>
    <t>2.5</t>
  </si>
  <si>
    <t>2.6</t>
  </si>
  <si>
    <t>2.7</t>
  </si>
  <si>
    <t>Subtotal materiales e insumos</t>
  </si>
  <si>
    <t>Otros costos directos</t>
  </si>
  <si>
    <t>3.2</t>
  </si>
  <si>
    <t>Subtotal otros costos directos</t>
  </si>
  <si>
    <t>Total Costos Directos</t>
  </si>
  <si>
    <t>Factor Rural</t>
  </si>
  <si>
    <t xml:space="preserve">VALOR TOTAL </t>
  </si>
  <si>
    <t>CERCA VIVA MIXTA</t>
  </si>
  <si>
    <t>Número de plantas por kilómetro</t>
  </si>
  <si>
    <t>Porcentaje de reposición plantas</t>
  </si>
  <si>
    <t>%</t>
  </si>
  <si>
    <t>Abono orgánico compostado por Km</t>
  </si>
  <si>
    <t>500 gramos por planta (fondo hoyo).</t>
  </si>
  <si>
    <t>Micorriza por Km</t>
  </si>
  <si>
    <t>20 gramos por planta a la siembra.</t>
  </si>
  <si>
    <t>Control fitosanitario por Km</t>
  </si>
  <si>
    <t>Control de enfermedades o plagas.</t>
  </si>
  <si>
    <t>Hidroretenedor por Km</t>
  </si>
  <si>
    <t>5 gramos por planta a la siembra.</t>
  </si>
  <si>
    <t>3.1</t>
  </si>
  <si>
    <t>SAF - ENR - SSP</t>
  </si>
  <si>
    <t>BUD - BP - GUA - CV - RAD - MC</t>
  </si>
  <si>
    <t>BOSQUE DE PROTECCIÓN</t>
  </si>
  <si>
    <t>Hectárea</t>
  </si>
  <si>
    <t>Intervención con fines de protección sobre áreas de arbustales/matorrales medios/bajos.</t>
  </si>
  <si>
    <t>Número de plantas por hectárea</t>
  </si>
  <si>
    <t>Porcentaje plantas especies nativas</t>
  </si>
  <si>
    <t>Abono orgánico compostado por Ha</t>
  </si>
  <si>
    <t>Micorriza por Ha</t>
  </si>
  <si>
    <t>Control fitosanitario por Ha</t>
  </si>
  <si>
    <t>Hidroretenedor por Ha</t>
  </si>
  <si>
    <t xml:space="preserve">RESTAURACION CON ALTA DENSIDAD </t>
  </si>
  <si>
    <t>Control de hormiga arriera</t>
  </si>
  <si>
    <t>Cant</t>
  </si>
  <si>
    <t>CANT CONV</t>
  </si>
  <si>
    <t>BOSQUE DE USO DOMÉSTICO</t>
  </si>
  <si>
    <t>Siembra de plantas a 2,7x2,7 metros (nativas o introducidas).</t>
  </si>
  <si>
    <t>1.10</t>
  </si>
  <si>
    <t>GUADUA</t>
  </si>
  <si>
    <t>Siembra a 4x4 metros.</t>
  </si>
  <si>
    <t>Correctivo por Ha</t>
  </si>
  <si>
    <t>Aplicar 100 gramos por sitio.</t>
  </si>
  <si>
    <t xml:space="preserve">Plantas </t>
  </si>
  <si>
    <t>MINICORREDOR</t>
  </si>
  <si>
    <t>Conectividad de fragmentos de áreas naturales con fines de protección; implementación sobre áreas en arbustales bajos o de producción (franja de mínimo 10 metros).</t>
  </si>
  <si>
    <t>En primera fase se utilizan especies  pioneras intermedias o secundarias tempranas acorde al ecosistema de referencia (siembra en franjas aprox. 2x1,5 m); se debe mantener la regeneración natural existente en franja.</t>
  </si>
  <si>
    <t>SISTEMA SILVOPASTORIL</t>
  </si>
  <si>
    <t>Intervención en praderas con pendiente promedio inferior al 50% y menos de 30 árboles/Ha; siembra en tres bolillos 3x2 m ó 5x2,5x5 m; franjas espaciadas entre 30-50 metros siguiendo curva de nivel.</t>
  </si>
  <si>
    <t>plantas</t>
  </si>
  <si>
    <t xml:space="preserve">Porcentaje plantas especies introducidas </t>
  </si>
  <si>
    <t>Aislamiento por hectárea</t>
  </si>
  <si>
    <t>Poste de madera, largo 1,6 metros, mínimo 50% de postes aserrados a 4 caras (ángulo 90°) y los restantes aserrados mínimo a dos caras (ángulo 90°); 10 cm en cada cara aserrada y espesor (medida en la punta más delgada del poste sin considerar corteza).</t>
  </si>
  <si>
    <t>Postes hincados por hectárea</t>
  </si>
  <si>
    <t>Distancia entre pie de amigos</t>
  </si>
  <si>
    <t>Pie de amigos por hectárea</t>
  </si>
  <si>
    <t>Número de hilos de alambre</t>
  </si>
  <si>
    <t>Alambre galvanizado liso calibre 12, resistencia +140 kgf/mm2</t>
  </si>
  <si>
    <t>Alambre galvanizado por Ha</t>
  </si>
  <si>
    <t>Grapa por Ha</t>
  </si>
  <si>
    <t>Impermeabilizante postes por Ha</t>
  </si>
  <si>
    <t>Cerca eléctrica (valor proporcional por Ha)</t>
  </si>
  <si>
    <t>Impulsor con panel solar, tensores, aisladores, manguera, accesorios general.</t>
  </si>
  <si>
    <t>Alambre galvanizado cal. 12</t>
  </si>
  <si>
    <t>2.8</t>
  </si>
  <si>
    <t>2.9</t>
  </si>
  <si>
    <t>2.10</t>
  </si>
  <si>
    <t>2.11</t>
  </si>
  <si>
    <t>1.11</t>
  </si>
  <si>
    <t>1.12</t>
  </si>
  <si>
    <t>1.13</t>
  </si>
  <si>
    <t>1.14</t>
  </si>
  <si>
    <t>1.15</t>
  </si>
  <si>
    <t>SISTEMAS AGROFORESTALES</t>
  </si>
  <si>
    <t xml:space="preserve">Siembra a 10x13 metros ó 9x15 m; especies frutales arbustivas o arbóreas, forestales nativas o introducidas. </t>
  </si>
  <si>
    <t>Número de forestales por hectárea</t>
  </si>
  <si>
    <t>Número de frutales por hectárea</t>
  </si>
  <si>
    <t>Abono orgánico compostado por Ha-Forestal</t>
  </si>
  <si>
    <t>Abono orgánico compostado por Ha-Frutal</t>
  </si>
  <si>
    <t>1.000 gramos por frutal (fondo hoyo).</t>
  </si>
  <si>
    <t>Aplicar 150 gramos por sitio (frutales).</t>
  </si>
  <si>
    <t>Plantas Forestale</t>
  </si>
  <si>
    <t>,</t>
  </si>
  <si>
    <t>AISLAMIENTO DE PROTECCIÓN BOSQUE DE USO DOMESTICO</t>
  </si>
  <si>
    <t>Aislamiento del área  de Bosque Uso Domestico - BUD, establecido a , favorece procesos de restauración y bosques naturales existente.</t>
  </si>
  <si>
    <t xml:space="preserve">  </t>
  </si>
  <si>
    <t>Número de plantas por kilometro</t>
  </si>
  <si>
    <t xml:space="preserve">Porcentaje de reposición plantas </t>
  </si>
  <si>
    <t xml:space="preserve">Fertilizante compuesto por planta </t>
  </si>
  <si>
    <t>Gramo</t>
  </si>
  <si>
    <t>Fertilizante NPK.</t>
  </si>
  <si>
    <t xml:space="preserve">Fertilizante compuesto por Ha </t>
  </si>
  <si>
    <t>Hidroretenedor por planta</t>
  </si>
  <si>
    <t>Aplicación en el fondo del hoyo al momento de la siembra.</t>
  </si>
  <si>
    <t>Hidroretenedor resiembra por Ha</t>
  </si>
  <si>
    <t>Primer mantenimiento</t>
  </si>
  <si>
    <t>Metas en hectareas primer mantenimeinto</t>
  </si>
  <si>
    <t>Segundo mantenimiento</t>
  </si>
  <si>
    <t>Metas en hectareas segundo mantenimeinto</t>
  </si>
  <si>
    <t>Tercer mantenimiento</t>
  </si>
  <si>
    <t>Metas en hectareas tercer mantenimeinto</t>
  </si>
  <si>
    <t>PRIMER MANTENIMIENTO SIEMBRAS</t>
  </si>
  <si>
    <t>1.1.1</t>
  </si>
  <si>
    <t xml:space="preserve">Replateo o activdad requerida de mantenimiento por la planta </t>
  </si>
  <si>
    <t>1.1.2</t>
  </si>
  <si>
    <t>1.1.3</t>
  </si>
  <si>
    <t>Transporte menor primer mantenimiento</t>
  </si>
  <si>
    <t>Costos mano de obra primer mantenimiento</t>
  </si>
  <si>
    <t>1.2.1</t>
  </si>
  <si>
    <t>kilo</t>
  </si>
  <si>
    <t>1.2.2</t>
  </si>
  <si>
    <t>Costos insumos primer mantenimiento</t>
  </si>
  <si>
    <t>1.3.1</t>
  </si>
  <si>
    <t>1.3.2</t>
  </si>
  <si>
    <t>Transporte  de insumos</t>
  </si>
  <si>
    <t>Otros costos  primer mantenimiento</t>
  </si>
  <si>
    <t>COSTOS PRIMER MANTENIMIENTO</t>
  </si>
  <si>
    <t>SEGUNDO MANTENIMIENTO SIEMBRAS</t>
  </si>
  <si>
    <t>2.1.1</t>
  </si>
  <si>
    <t>2.1.2</t>
  </si>
  <si>
    <t>2.1.3</t>
  </si>
  <si>
    <t>2.1.4</t>
  </si>
  <si>
    <t>2.1.5</t>
  </si>
  <si>
    <t>2.1.6</t>
  </si>
  <si>
    <t>Costos mano de obra segundo mantenimiento</t>
  </si>
  <si>
    <t>2.2.1</t>
  </si>
  <si>
    <t>2.2.2</t>
  </si>
  <si>
    <t>2.2.3</t>
  </si>
  <si>
    <t>2.2.4</t>
  </si>
  <si>
    <t>Costos insumos segundo mantenimiento</t>
  </si>
  <si>
    <t>2.3.1</t>
  </si>
  <si>
    <t>2.3.2</t>
  </si>
  <si>
    <t>Otros costos segundo mantenimiento</t>
  </si>
  <si>
    <t>COSTOS SEGUNDO MANTENIMIENTO</t>
  </si>
  <si>
    <t>TERCER MANTENIMIENTO SIEMBRA</t>
  </si>
  <si>
    <t>3.1.1</t>
  </si>
  <si>
    <t>3.1.2</t>
  </si>
  <si>
    <t>3.1.3</t>
  </si>
  <si>
    <t>Costos mano de obra tercer mantenimiento</t>
  </si>
  <si>
    <t>3.2.1</t>
  </si>
  <si>
    <t>3.2.2</t>
  </si>
  <si>
    <t>Costos insumos tercer mantenimiento</t>
  </si>
  <si>
    <t>3.3.1</t>
  </si>
  <si>
    <t>3.3.2</t>
  </si>
  <si>
    <t>Otros costos tercer mantenimiento</t>
  </si>
  <si>
    <t>COSTOS TERCER MANTENIMIENTO</t>
  </si>
  <si>
    <t>COSTOS TOTAL MANTENIMIENTO SIEMBRAS BUD</t>
  </si>
  <si>
    <t>1.1.4</t>
  </si>
  <si>
    <t>3.1.4</t>
  </si>
  <si>
    <t>SISTEMAS SILVOPASTORILES</t>
  </si>
  <si>
    <t>SISTEMA AGROFORESTALES</t>
  </si>
  <si>
    <t>GEORREFERENCIACIÓN Y PROCESAMIENTO DE INFORMACIÓN (SIG) -</t>
  </si>
  <si>
    <t>Equipo de Georreferenciación</t>
  </si>
  <si>
    <t>Equipo</t>
  </si>
  <si>
    <t>Se deben utilizar equipos de precisión para la toma de datos mediante GPS, que generen información que estén acordes con la cartografía utilizada por la CVC; estos deben ser equipos de precisión métrica o submétrica</t>
  </si>
  <si>
    <t>Procesamiento de Informacion</t>
  </si>
  <si>
    <t>Area de estudio</t>
  </si>
  <si>
    <t>La información tomada en campo debe ser sometida a postproceso con datos de bases comunitarias reconocidas (CVC, EPSA, Smurfit Cartón de Colombia, IGAC, UNIVALLE o SGC).</t>
  </si>
  <si>
    <t>Elaboracion de cartografia</t>
  </si>
  <si>
    <t>APORTE CONVENI</t>
  </si>
  <si>
    <t xml:space="preserve">geeoreferenciación y procesamiento de información (SIG) </t>
  </si>
  <si>
    <t>Alquiler de equipo GPS</t>
  </si>
  <si>
    <t>Hectarea</t>
  </si>
  <si>
    <t>Levantamiento de GPS (area)</t>
  </si>
  <si>
    <t>Elaboracion de cartografia (área de estudio)</t>
  </si>
  <si>
    <t>Elaboracion de Geodatabase (área de estudio)</t>
  </si>
  <si>
    <t>Licencias,  Software para SIG y equipo de computo</t>
  </si>
  <si>
    <t>Global</t>
  </si>
  <si>
    <t>Subtotal (SIG)</t>
  </si>
  <si>
    <t xml:space="preserve">Costos de geeoreferenciación y procesamiento de información (SIG) </t>
  </si>
  <si>
    <t>kilometros</t>
  </si>
  <si>
    <t xml:space="preserve">Hectarea  area </t>
  </si>
  <si>
    <t>Dia</t>
  </si>
  <si>
    <t>Levantamiento GPS Punto</t>
  </si>
  <si>
    <t>Levantamiento GPS Lineal</t>
  </si>
  <si>
    <t>área de estudio</t>
  </si>
  <si>
    <t>Elaboracion de Informe</t>
  </si>
  <si>
    <t>Elaboracion de Geodatabase</t>
  </si>
  <si>
    <t>viaticos desplazamiento valle</t>
  </si>
  <si>
    <t>dia</t>
  </si>
  <si>
    <t>ENRIQUECIMIENTO ÁREA DE PROTECCIÓN</t>
  </si>
  <si>
    <t>Enriquecimiento de áreas naturales con fines de protección previamente aisladas.</t>
  </si>
  <si>
    <t>Ítem</t>
  </si>
  <si>
    <t>Valor/Hect</t>
  </si>
  <si>
    <t>Alambre de púas calibre 14, resistencia +250 kg/mm2 con capa de galvanizado, rollo por 500 metros.</t>
  </si>
  <si>
    <t>Intervención con fines de aumento de parches de bosque natural en altas densidades aumento de bosques de protección.</t>
  </si>
  <si>
    <t>Abrevadero sustituto (Incluye flotador, Manguera,pegante)</t>
  </si>
  <si>
    <t>COSTOS TOTAL MANTENIMIENTO SIEMBRAS ENR</t>
  </si>
  <si>
    <t>COSTOS TOTAL MANTENIMIENTO SIEMBRAS CV</t>
  </si>
  <si>
    <t>COSTOS TOTAL MANTENIMIENTO SIEMBRAS BP</t>
  </si>
  <si>
    <t>RESTAURACION ALTA DENSIDAD - RAD</t>
  </si>
  <si>
    <t>Número de plantas por hectarea</t>
  </si>
  <si>
    <t>Postes de acero en T</t>
  </si>
  <si>
    <t>2.12</t>
  </si>
  <si>
    <t>2.13</t>
  </si>
  <si>
    <t>2.14</t>
  </si>
  <si>
    <t>2.15</t>
  </si>
  <si>
    <t>2.16</t>
  </si>
  <si>
    <t>Varilla de cobre 1.5 m x3 unidades</t>
  </si>
  <si>
    <t>Cuchilla doble tiro</t>
  </si>
  <si>
    <t xml:space="preserve">Cable Aislado X 50 Metros Para Cerca Eléctrica </t>
  </si>
  <si>
    <t>Desviador de Rayos</t>
  </si>
  <si>
    <t>Supresor de picos</t>
  </si>
  <si>
    <t>Aislador Para Cerca Eléctrica Pivote - Puntilla x 300 unidades</t>
  </si>
  <si>
    <t>Aislador terminal x  25 und</t>
  </si>
  <si>
    <t>Kit Manigueta Portillo (2 Resortes, 4 Recibidores, 2 Maniguetas)</t>
  </si>
  <si>
    <t>Tensores 2 x ha</t>
  </si>
  <si>
    <t>Voltimetro para cerca Electrica</t>
  </si>
  <si>
    <t>Cerca eléctrica (Kit)  (A partir de 5 has de SSSP) incluye impulsor * 10 has,  dos varillas de cobre,alambre de cobre de 2m, una cuchilla y cable para conectar a la energia, Desviador de rayos,supresor de picos,aislador para cerca electrica pivote,Puntilla,aislador terminal, Voltimetro,kit manigueta portillo, tensores,postes de acero en T</t>
  </si>
  <si>
    <t>alambre de cobre Mt</t>
  </si>
  <si>
    <t>Impulsor x 50 Km</t>
  </si>
  <si>
    <t>Paquete</t>
  </si>
  <si>
    <t>2.17</t>
  </si>
  <si>
    <t>2.18</t>
  </si>
  <si>
    <t>2.19</t>
  </si>
  <si>
    <t>2.20</t>
  </si>
  <si>
    <t>2.21</t>
  </si>
  <si>
    <t>2.22</t>
  </si>
  <si>
    <t>2.23</t>
  </si>
  <si>
    <t>Varilla de cobre 1.5 m x 3 unidades</t>
  </si>
  <si>
    <t>COSTO UNITARIO ESTABLECIMIENTO VIGENCIA 2024</t>
  </si>
  <si>
    <t>COSTO UNITARIO MANTENIMIENTO VIGENCIA 2024</t>
  </si>
  <si>
    <t>COSTO UNITARIO  VIGENCIA 2024</t>
  </si>
  <si>
    <t>ARL - III</t>
  </si>
  <si>
    <t>Siembra de plantas a 2,5 metros en línea (nativas e introducidas).(semiplanton 60 cm)</t>
  </si>
  <si>
    <t>En la primera fase se utilizan especies  pioneras o secundarias tempranas acorde al ecosistema de referencia, con una densidad de 4.000 arboles por hectárea, distribuidos aleatoriamente de acuerdo a la cobertura existente.</t>
  </si>
  <si>
    <t>Espaciamiento</t>
  </si>
  <si>
    <t>Intervención con fines de protección y aumento de cobertura arborea de forma lineal  en cercos de proteccion localizados alrededor de áreas de bosques, arbustales/matorrales medios/bajos.</t>
  </si>
  <si>
    <t>1.1.5</t>
  </si>
  <si>
    <t>1.1.6</t>
  </si>
  <si>
    <t>1.2.3</t>
  </si>
  <si>
    <t>1.2.4</t>
  </si>
  <si>
    <t>En la primera fase se utilizan especies  pioneras o secundarias tempranas acorde al ecosistema de referencia (siembra en franjas aprox. 4x6 m); se debe mantener en las franjas la regeneración natural existente.</t>
  </si>
  <si>
    <t>Unid</t>
  </si>
  <si>
    <t>Costos Unit</t>
  </si>
  <si>
    <t>Cant Conv</t>
  </si>
  <si>
    <t>Valor Total</t>
  </si>
  <si>
    <t>Aportes CVC</t>
  </si>
  <si>
    <t>Aporte Conviniente</t>
  </si>
  <si>
    <t>En la primera fase se utilizan especies  pioneras o secundarias tempranas acorde al ecosistema de referencia, teniedo en cuanta los arreglos recoemndados en los estudios previos, manteniendo franjas o areas en regeneración natural existente.</t>
  </si>
  <si>
    <t>Tensores 36 x ha</t>
  </si>
  <si>
    <t>Selección de especies nativas sucesionales avanzadas acordes al ecosistema a intervenir. ( anteriormente 100 individuos por ha)</t>
  </si>
  <si>
    <t>Un mantenimiento</t>
  </si>
  <si>
    <t>Dos mantenimiento</t>
  </si>
  <si>
    <t>Tres mantenimiento</t>
  </si>
  <si>
    <t xml:space="preserve"> MANTENIMIENTO SIEMBRAS</t>
  </si>
  <si>
    <t>Costos mano de obra mantenimiento plantones</t>
  </si>
  <si>
    <t>Costos insumos  mantenimiento</t>
  </si>
  <si>
    <t>Otros costosmantenimiento</t>
  </si>
  <si>
    <t>COSTOS TOTAL MANTENIMIENTO SIEMBRAS BP PLANTON</t>
  </si>
  <si>
    <t>Mantenimiento</t>
  </si>
  <si>
    <t>Número de plantas porHECTAREAS</t>
  </si>
  <si>
    <t>1.4.</t>
  </si>
  <si>
    <t>COSTOS TOTAL MANTENIMIENTO SIEMBRAS SSP</t>
  </si>
  <si>
    <t>COSTOS TOTAL MANTENIMIENTO SIEMBRAS RAD</t>
  </si>
  <si>
    <t>COSTO UNITARIO ESTABLECIMIENTO VIGENCIA 2025</t>
  </si>
  <si>
    <t>BOSQUE DE PROTECCIÓN PLANTONES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</si>
</sst>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\ #,##0;[Red]\-&quot;$&quot;\ #,##0"/>
    <numFmt numFmtId="41" formatCode="_-* #,##0_-;\-* #,##0_-;_-* &quot;-&quot;_-;_-@_-"/>
    <numFmt numFmtId="43" formatCode="_-* #,##0.00_-;\-* #,##0.00_-;_-* &quot;-&quot;??_-;_-@_-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%"/>
    <numFmt numFmtId="168" formatCode="&quot;$&quot;\ #,##0"/>
    <numFmt numFmtId="169" formatCode="0.0"/>
    <numFmt numFmtId="170" formatCode="_-* #,##0_-;\-* #,##0_-;_-* &quot;-&quot;??_-;_-@_-"/>
    <numFmt numFmtId="171" formatCode="&quot;$&quot;\ #,##0.0"/>
    <numFmt numFmtId="172" formatCode="_-* #,##0_-;\-* #,##0_-;_-* &quot;-&quot;_-;_-@"/>
    <numFmt numFmtId="173" formatCode="#,##0.0"/>
    <numFmt numFmtId="174" formatCode="_-* #,##0.00_-;\-* #,##0.00_-;_-* &quot;-&quot;_-;_-@"/>
    <numFmt numFmtId="175" formatCode="_-&quot;$&quot;\ * #,##0_-;\-&quot;$&quot;\ * #,##0_-;_-&quot;$&quot;\ * &quot;-&quot;_-;_-@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FF0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 tint="-0.14999847407452621"/>
      <name val="Calibri"/>
      <family val="2"/>
      <scheme val="minor"/>
    </font>
    <font>
      <b/>
      <sz val="10"/>
      <name val="Arial"/>
      <family val="2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9"/>
      <color theme="1"/>
      <name val="Calibri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9"/>
      <name val="Calibri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FEF2CB"/>
        <bgColor rgb="FFFEF2CB"/>
      </patternFill>
    </fill>
    <fill>
      <patternFill patternType="solid">
        <fgColor rgb="FFD9D9D9"/>
        <bgColor rgb="FFD9D9D9"/>
      </patternFill>
    </fill>
    <fill>
      <patternFill patternType="solid">
        <fgColor rgb="FF70AD47"/>
        <bgColor rgb="FF70AD47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92D050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rgb="FFA8D08D"/>
      </patternFill>
    </fill>
    <fill>
      <patternFill patternType="solid">
        <fgColor theme="0" tint="-0.14999847407452621"/>
        <bgColor rgb="FFD8D8D8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24" fillId="0" borderId="0"/>
  </cellStyleXfs>
  <cellXfs count="908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0" xfId="5" applyFont="1" applyFill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9" fontId="9" fillId="0" borderId="0" xfId="4" applyFont="1" applyAlignment="1" applyProtection="1">
      <alignment vertical="center"/>
    </xf>
    <xf numFmtId="0" fontId="9" fillId="0" borderId="0" xfId="0" applyFont="1" applyAlignment="1">
      <alignment horizontal="justify"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9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3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166" fontId="5" fillId="0" borderId="0" xfId="3" applyNumberFormat="1" applyFont="1" applyAlignment="1" applyProtection="1">
      <alignment horizontal="center"/>
    </xf>
    <xf numFmtId="9" fontId="9" fillId="0" borderId="0" xfId="0" applyNumberFormat="1" applyFont="1" applyAlignment="1">
      <alignment vertical="center"/>
    </xf>
    <xf numFmtId="167" fontId="9" fillId="0" borderId="0" xfId="4" applyNumberFormat="1" applyFont="1" applyAlignment="1" applyProtection="1">
      <alignment horizontal="center"/>
    </xf>
    <xf numFmtId="10" fontId="9" fillId="0" borderId="0" xfId="0" applyNumberFormat="1" applyFont="1" applyAlignment="1">
      <alignment horizontal="center"/>
    </xf>
    <xf numFmtId="167" fontId="5" fillId="0" borderId="0" xfId="4" applyNumberFormat="1" applyFont="1" applyAlignment="1" applyProtection="1">
      <alignment horizontal="center"/>
    </xf>
    <xf numFmtId="9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/>
    </xf>
    <xf numFmtId="168" fontId="12" fillId="3" borderId="0" xfId="3" applyNumberFormat="1" applyFont="1" applyFill="1" applyAlignment="1" applyProtection="1">
      <alignment horizontal="center"/>
    </xf>
    <xf numFmtId="168" fontId="9" fillId="0" borderId="0" xfId="3" applyNumberFormat="1" applyFont="1" applyFill="1" applyAlignment="1" applyProtection="1"/>
    <xf numFmtId="168" fontId="9" fillId="0" borderId="0" xfId="3" applyNumberFormat="1" applyFont="1" applyAlignment="1" applyProtection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168" fontId="9" fillId="4" borderId="0" xfId="0" applyNumberFormat="1" applyFont="1" applyFill="1" applyAlignment="1">
      <alignment horizontal="center" vertical="center"/>
    </xf>
    <xf numFmtId="168" fontId="9" fillId="5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left" vertical="center"/>
    </xf>
    <xf numFmtId="43" fontId="9" fillId="0" borderId="0" xfId="1" applyFont="1" applyAlignment="1" applyProtection="1">
      <alignment vertical="center"/>
    </xf>
    <xf numFmtId="168" fontId="11" fillId="0" borderId="0" xfId="0" applyNumberFormat="1" applyFont="1"/>
    <xf numFmtId="168" fontId="9" fillId="6" borderId="0" xfId="0" applyNumberFormat="1" applyFont="1" applyFill="1" applyAlignment="1">
      <alignment horizontal="center" vertical="center"/>
    </xf>
    <xf numFmtId="168" fontId="0" fillId="0" borderId="0" xfId="0" applyNumberFormat="1"/>
    <xf numFmtId="0" fontId="11" fillId="0" borderId="0" xfId="0" applyFont="1"/>
    <xf numFmtId="0" fontId="0" fillId="3" borderId="0" xfId="0" applyFill="1"/>
    <xf numFmtId="0" fontId="9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center"/>
    </xf>
    <xf numFmtId="169" fontId="9" fillId="0" borderId="1" xfId="0" applyNumberFormat="1" applyFont="1" applyBorder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168" fontId="9" fillId="0" borderId="0" xfId="0" applyNumberFormat="1" applyFont="1" applyAlignment="1">
      <alignment vertical="center"/>
    </xf>
    <xf numFmtId="169" fontId="9" fillId="0" borderId="2" xfId="0" applyNumberFormat="1" applyFont="1" applyBorder="1" applyAlignment="1">
      <alignment horizontal="center" vertical="center"/>
    </xf>
    <xf numFmtId="170" fontId="9" fillId="0" borderId="0" xfId="1" applyNumberFormat="1" applyFont="1" applyAlignment="1" applyProtection="1">
      <alignment vertical="center"/>
    </xf>
    <xf numFmtId="169" fontId="14" fillId="0" borderId="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4" fillId="0" borderId="0" xfId="6" applyFont="1" applyAlignment="1">
      <alignment vertical="center"/>
    </xf>
    <xf numFmtId="169" fontId="9" fillId="0" borderId="0" xfId="0" applyNumberFormat="1" applyFont="1" applyAlignment="1">
      <alignment vertical="center"/>
    </xf>
    <xf numFmtId="169" fontId="9" fillId="0" borderId="3" xfId="0" applyNumberFormat="1" applyFont="1" applyBorder="1" applyAlignment="1">
      <alignment horizontal="center" vertical="center"/>
    </xf>
    <xf numFmtId="0" fontId="5" fillId="7" borderId="0" xfId="0" applyFont="1" applyFill="1" applyAlignment="1">
      <alignment horizontal="right" vertical="center"/>
    </xf>
    <xf numFmtId="0" fontId="5" fillId="8" borderId="0" xfId="0" applyFont="1" applyFill="1" applyAlignment="1">
      <alignment horizontal="right" vertical="center"/>
    </xf>
    <xf numFmtId="0" fontId="10" fillId="0" borderId="0" xfId="0" quotePrefix="1" applyFont="1"/>
    <xf numFmtId="0" fontId="10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/>
    <xf numFmtId="0" fontId="5" fillId="0" borderId="0" xfId="0" applyFont="1" applyAlignment="1">
      <alignment horizontal="center" vertical="center" wrapText="1"/>
    </xf>
    <xf numFmtId="43" fontId="9" fillId="0" borderId="0" xfId="1" applyFont="1" applyFill="1" applyProtection="1"/>
    <xf numFmtId="0" fontId="10" fillId="0" borderId="0" xfId="0" applyFont="1"/>
    <xf numFmtId="0" fontId="9" fillId="3" borderId="0" xfId="0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43" fontId="14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14" fillId="0" borderId="0" xfId="0" applyNumberFormat="1" applyFont="1"/>
    <xf numFmtId="0" fontId="0" fillId="0" borderId="10" xfId="0" applyBorder="1"/>
    <xf numFmtId="41" fontId="0" fillId="0" borderId="10" xfId="2" applyFont="1" applyBorder="1"/>
    <xf numFmtId="41" fontId="0" fillId="0" borderId="0" xfId="0" applyNumberFormat="1"/>
    <xf numFmtId="41" fontId="0" fillId="0" borderId="0" xfId="2" applyFont="1"/>
    <xf numFmtId="171" fontId="0" fillId="0" borderId="0" xfId="0" applyNumberFormat="1"/>
    <xf numFmtId="168" fontId="9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9" fontId="9" fillId="3" borderId="0" xfId="4" applyFont="1" applyFill="1" applyAlignment="1" applyProtection="1">
      <alignment vertical="center"/>
    </xf>
    <xf numFmtId="0" fontId="9" fillId="3" borderId="0" xfId="0" applyFont="1" applyFill="1" applyAlignment="1">
      <alignment horizontal="center"/>
    </xf>
    <xf numFmtId="167" fontId="9" fillId="3" borderId="0" xfId="4" applyNumberFormat="1" applyFont="1" applyFill="1" applyAlignment="1" applyProtection="1">
      <alignment horizontal="center"/>
    </xf>
    <xf numFmtId="0" fontId="5" fillId="3" borderId="0" xfId="0" applyFont="1" applyFill="1" applyAlignment="1">
      <alignment horizontal="center" vertical="center" wrapText="1"/>
    </xf>
    <xf numFmtId="0" fontId="19" fillId="12" borderId="22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" fontId="21" fillId="0" borderId="22" xfId="0" applyNumberFormat="1" applyFont="1" applyBorder="1" applyAlignment="1">
      <alignment horizontal="center" vertical="center"/>
    </xf>
    <xf numFmtId="169" fontId="21" fillId="0" borderId="22" xfId="0" applyNumberFormat="1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2" fillId="0" borderId="22" xfId="0" applyFont="1" applyBorder="1"/>
    <xf numFmtId="0" fontId="23" fillId="0" borderId="22" xfId="0" applyFont="1" applyBorder="1"/>
    <xf numFmtId="0" fontId="23" fillId="0" borderId="34" xfId="0" applyFont="1" applyBorder="1"/>
    <xf numFmtId="172" fontId="23" fillId="0" borderId="0" xfId="0" applyNumberFormat="1" applyFont="1"/>
    <xf numFmtId="172" fontId="23" fillId="0" borderId="22" xfId="0" applyNumberFormat="1" applyFont="1" applyBorder="1"/>
    <xf numFmtId="3" fontId="24" fillId="0" borderId="22" xfId="0" applyNumberFormat="1" applyFont="1" applyBorder="1" applyAlignment="1">
      <alignment vertical="center"/>
    </xf>
    <xf numFmtId="172" fontId="23" fillId="0" borderId="34" xfId="0" applyNumberFormat="1" applyFont="1" applyBorder="1"/>
    <xf numFmtId="172" fontId="22" fillId="0" borderId="22" xfId="0" applyNumberFormat="1" applyFont="1" applyBorder="1"/>
    <xf numFmtId="172" fontId="22" fillId="0" borderId="34" xfId="0" applyNumberFormat="1" applyFont="1" applyBorder="1"/>
    <xf numFmtId="9" fontId="23" fillId="0" borderId="22" xfId="0" applyNumberFormat="1" applyFont="1" applyBorder="1" applyAlignment="1">
      <alignment horizontal="center" vertical="center"/>
    </xf>
    <xf numFmtId="0" fontId="23" fillId="12" borderId="38" xfId="0" applyFont="1" applyFill="1" applyBorder="1"/>
    <xf numFmtId="172" fontId="22" fillId="12" borderId="38" xfId="0" applyNumberFormat="1" applyFont="1" applyFill="1" applyBorder="1"/>
    <xf numFmtId="172" fontId="22" fillId="12" borderId="39" xfId="0" applyNumberFormat="1" applyFont="1" applyFill="1" applyBorder="1"/>
    <xf numFmtId="168" fontId="10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172" fontId="0" fillId="0" borderId="0" xfId="0" applyNumberFormat="1"/>
    <xf numFmtId="41" fontId="3" fillId="0" borderId="0" xfId="2" applyFont="1"/>
    <xf numFmtId="172" fontId="3" fillId="0" borderId="0" xfId="0" applyNumberFormat="1" applyFont="1"/>
    <xf numFmtId="0" fontId="25" fillId="0" borderId="0" xfId="0" applyFont="1"/>
    <xf numFmtId="0" fontId="26" fillId="16" borderId="22" xfId="0" applyFont="1" applyFill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9" fontId="28" fillId="0" borderId="22" xfId="0" applyNumberFormat="1" applyFont="1" applyBorder="1" applyAlignment="1">
      <alignment horizontal="center" vertical="center"/>
    </xf>
    <xf numFmtId="9" fontId="28" fillId="17" borderId="22" xfId="0" applyNumberFormat="1" applyFont="1" applyFill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69" fontId="28" fillId="0" borderId="22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9" fillId="0" borderId="22" xfId="0" applyFont="1" applyBorder="1"/>
    <xf numFmtId="0" fontId="25" fillId="0" borderId="22" xfId="0" applyFont="1" applyBorder="1"/>
    <xf numFmtId="0" fontId="25" fillId="0" borderId="34" xfId="0" applyFont="1" applyBorder="1"/>
    <xf numFmtId="172" fontId="25" fillId="0" borderId="0" xfId="0" applyNumberFormat="1" applyFont="1"/>
    <xf numFmtId="172" fontId="25" fillId="0" borderId="22" xfId="0" applyNumberFormat="1" applyFont="1" applyBorder="1"/>
    <xf numFmtId="3" fontId="27" fillId="0" borderId="22" xfId="0" applyNumberFormat="1" applyFont="1" applyBorder="1" applyAlignment="1">
      <alignment vertical="center"/>
    </xf>
    <xf numFmtId="172" fontId="25" fillId="0" borderId="34" xfId="0" applyNumberFormat="1" applyFont="1" applyBorder="1"/>
    <xf numFmtId="172" fontId="29" fillId="0" borderId="22" xfId="0" applyNumberFormat="1" applyFont="1" applyBorder="1"/>
    <xf numFmtId="172" fontId="29" fillId="0" borderId="34" xfId="0" applyNumberFormat="1" applyFont="1" applyBorder="1"/>
    <xf numFmtId="1" fontId="25" fillId="0" borderId="22" xfId="0" applyNumberFormat="1" applyFont="1" applyBorder="1"/>
    <xf numFmtId="169" fontId="25" fillId="0" borderId="22" xfId="0" applyNumberFormat="1" applyFont="1" applyBorder="1"/>
    <xf numFmtId="9" fontId="25" fillId="0" borderId="22" xfId="0" applyNumberFormat="1" applyFont="1" applyBorder="1" applyAlignment="1">
      <alignment horizontal="center" vertical="center"/>
    </xf>
    <xf numFmtId="0" fontId="25" fillId="16" borderId="38" xfId="0" applyFont="1" applyFill="1" applyBorder="1"/>
    <xf numFmtId="172" fontId="29" fillId="16" borderId="38" xfId="0" applyNumberFormat="1" applyFont="1" applyFill="1" applyBorder="1"/>
    <xf numFmtId="172" fontId="29" fillId="16" borderId="39" xfId="0" applyNumberFormat="1" applyFont="1" applyFill="1" applyBorder="1"/>
    <xf numFmtId="41" fontId="31" fillId="0" borderId="0" xfId="2" applyFont="1"/>
    <xf numFmtId="0" fontId="5" fillId="12" borderId="22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13" borderId="22" xfId="0" applyFont="1" applyFill="1" applyBorder="1" applyAlignment="1">
      <alignment horizontal="center" vertical="center"/>
    </xf>
    <xf numFmtId="9" fontId="9" fillId="14" borderId="22" xfId="0" applyNumberFormat="1" applyFont="1" applyFill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69" fontId="9" fillId="0" borderId="22" xfId="0" applyNumberFormat="1" applyFont="1" applyBorder="1" applyAlignment="1">
      <alignment horizontal="center" vertical="center"/>
    </xf>
    <xf numFmtId="0" fontId="18" fillId="15" borderId="33" xfId="0" applyFont="1" applyFill="1" applyBorder="1" applyAlignment="1">
      <alignment horizontal="center" vertical="center" wrapText="1"/>
    </xf>
    <xf numFmtId="0" fontId="18" fillId="15" borderId="22" xfId="0" applyFont="1" applyFill="1" applyBorder="1" applyAlignment="1">
      <alignment horizontal="center" vertical="center" wrapText="1"/>
    </xf>
    <xf numFmtId="0" fontId="18" fillId="15" borderId="34" xfId="0" applyFont="1" applyFill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/>
    </xf>
    <xf numFmtId="0" fontId="33" fillId="0" borderId="22" xfId="0" applyFont="1" applyBorder="1"/>
    <xf numFmtId="0" fontId="34" fillId="0" borderId="22" xfId="0" applyFont="1" applyBorder="1"/>
    <xf numFmtId="0" fontId="34" fillId="0" borderId="34" xfId="0" applyFont="1" applyBorder="1"/>
    <xf numFmtId="172" fontId="34" fillId="0" borderId="22" xfId="0" applyNumberFormat="1" applyFont="1" applyBorder="1"/>
    <xf numFmtId="3" fontId="35" fillId="0" borderId="22" xfId="0" applyNumberFormat="1" applyFont="1" applyBorder="1" applyAlignment="1">
      <alignment vertical="center"/>
    </xf>
    <xf numFmtId="172" fontId="33" fillId="0" borderId="22" xfId="0" applyNumberFormat="1" applyFont="1" applyBorder="1"/>
    <xf numFmtId="172" fontId="33" fillId="0" borderId="34" xfId="0" applyNumberFormat="1" applyFont="1" applyBorder="1"/>
    <xf numFmtId="1" fontId="34" fillId="0" borderId="22" xfId="0" applyNumberFormat="1" applyFont="1" applyBorder="1"/>
    <xf numFmtId="169" fontId="34" fillId="0" borderId="22" xfId="0" applyNumberFormat="1" applyFont="1" applyBorder="1"/>
    <xf numFmtId="9" fontId="34" fillId="0" borderId="22" xfId="0" applyNumberFormat="1" applyFont="1" applyBorder="1" applyAlignment="1">
      <alignment horizontal="center" vertical="center"/>
    </xf>
    <xf numFmtId="0" fontId="34" fillId="12" borderId="38" xfId="0" applyFont="1" applyFill="1" applyBorder="1"/>
    <xf numFmtId="172" fontId="33" fillId="12" borderId="38" xfId="0" applyNumberFormat="1" applyFont="1" applyFill="1" applyBorder="1"/>
    <xf numFmtId="172" fontId="33" fillId="12" borderId="39" xfId="0" applyNumberFormat="1" applyFont="1" applyFill="1" applyBorder="1"/>
    <xf numFmtId="0" fontId="3" fillId="0" borderId="0" xfId="0" applyFont="1"/>
    <xf numFmtId="172" fontId="34" fillId="0" borderId="0" xfId="0" applyNumberFormat="1" applyFont="1"/>
    <xf numFmtId="0" fontId="35" fillId="0" borderId="23" xfId="0" quotePrefix="1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9" fontId="9" fillId="0" borderId="22" xfId="0" applyNumberFormat="1" applyFont="1" applyBorder="1" applyAlignment="1">
      <alignment horizontal="center" vertical="center"/>
    </xf>
    <xf numFmtId="0" fontId="9" fillId="18" borderId="22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3" fillId="12" borderId="22" xfId="0" applyFont="1" applyFill="1" applyBorder="1" applyAlignment="1">
      <alignment horizontal="center" vertical="center"/>
    </xf>
    <xf numFmtId="0" fontId="34" fillId="0" borderId="22" xfId="0" applyFont="1" applyBorder="1" applyAlignment="1">
      <alignment horizontal="left" vertical="center"/>
    </xf>
    <xf numFmtId="0" fontId="33" fillId="12" borderId="10" xfId="0" applyFont="1" applyFill="1" applyBorder="1" applyAlignment="1">
      <alignment horizontal="center" vertical="center"/>
    </xf>
    <xf numFmtId="0" fontId="34" fillId="0" borderId="10" xfId="0" applyFont="1" applyBorder="1"/>
    <xf numFmtId="0" fontId="34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left" vertical="center"/>
    </xf>
    <xf numFmtId="172" fontId="34" fillId="14" borderId="10" xfId="0" applyNumberFormat="1" applyFont="1" applyFill="1" applyBorder="1" applyAlignment="1">
      <alignment horizontal="center" vertical="center"/>
    </xf>
    <xf numFmtId="9" fontId="34" fillId="0" borderId="10" xfId="0" applyNumberFormat="1" applyFont="1" applyBorder="1" applyAlignment="1">
      <alignment horizontal="center"/>
    </xf>
    <xf numFmtId="1" fontId="34" fillId="0" borderId="10" xfId="0" applyNumberFormat="1" applyFont="1" applyBorder="1" applyAlignment="1">
      <alignment horizontal="center" wrapText="1"/>
    </xf>
    <xf numFmtId="0" fontId="34" fillId="19" borderId="10" xfId="0" applyFont="1" applyFill="1" applyBorder="1" applyAlignment="1">
      <alignment horizontal="center"/>
    </xf>
    <xf numFmtId="0" fontId="34" fillId="20" borderId="10" xfId="0" applyFont="1" applyFill="1" applyBorder="1" applyAlignment="1">
      <alignment horizontal="center"/>
    </xf>
    <xf numFmtId="0" fontId="34" fillId="21" borderId="10" xfId="0" applyFont="1" applyFill="1" applyBorder="1" applyAlignment="1">
      <alignment horizontal="center"/>
    </xf>
    <xf numFmtId="0" fontId="36" fillId="15" borderId="10" xfId="0" applyFont="1" applyFill="1" applyBorder="1" applyAlignment="1">
      <alignment horizontal="center" vertical="center" wrapText="1"/>
    </xf>
    <xf numFmtId="0" fontId="36" fillId="15" borderId="9" xfId="0" applyFont="1" applyFill="1" applyBorder="1" applyAlignment="1">
      <alignment horizontal="center" vertical="center" wrapText="1"/>
    </xf>
    <xf numFmtId="0" fontId="36" fillId="15" borderId="11" xfId="0" applyFont="1" applyFill="1" applyBorder="1" applyAlignment="1">
      <alignment horizontal="center" vertical="center" wrapText="1"/>
    </xf>
    <xf numFmtId="0" fontId="34" fillId="12" borderId="13" xfId="0" applyFont="1" applyFill="1" applyBorder="1"/>
    <xf numFmtId="172" fontId="33" fillId="12" borderId="13" xfId="0" applyNumberFormat="1" applyFont="1" applyFill="1" applyBorder="1"/>
    <xf numFmtId="172" fontId="33" fillId="12" borderId="14" xfId="0" applyNumberFormat="1" applyFont="1" applyFill="1" applyBorder="1"/>
    <xf numFmtId="0" fontId="34" fillId="0" borderId="22" xfId="0" applyFont="1" applyBorder="1" applyAlignment="1">
      <alignment horizontal="center" vertical="center"/>
    </xf>
    <xf numFmtId="0" fontId="37" fillId="22" borderId="22" xfId="0" applyFont="1" applyFill="1" applyBorder="1" applyAlignment="1">
      <alignment horizontal="left" vertical="center" wrapText="1"/>
    </xf>
    <xf numFmtId="0" fontId="18" fillId="22" borderId="22" xfId="0" applyFont="1" applyFill="1" applyBorder="1" applyAlignment="1">
      <alignment horizontal="left" vertical="center" wrapText="1"/>
    </xf>
    <xf numFmtId="0" fontId="38" fillId="22" borderId="22" xfId="0" applyFont="1" applyFill="1" applyBorder="1" applyAlignment="1">
      <alignment horizontal="center" vertical="center"/>
    </xf>
    <xf numFmtId="0" fontId="39" fillId="22" borderId="22" xfId="0" applyFont="1" applyFill="1" applyBorder="1" applyAlignment="1">
      <alignment horizontal="center"/>
    </xf>
    <xf numFmtId="0" fontId="39" fillId="22" borderId="34" xfId="0" applyFont="1" applyFill="1" applyBorder="1"/>
    <xf numFmtId="0" fontId="40" fillId="0" borderId="22" xfId="0" applyFont="1" applyBorder="1" applyAlignment="1">
      <alignment horizontal="left" vertical="center"/>
    </xf>
    <xf numFmtId="0" fontId="38" fillId="0" borderId="22" xfId="0" applyFont="1" applyBorder="1" applyAlignment="1">
      <alignment horizontal="center" vertical="center"/>
    </xf>
    <xf numFmtId="164" fontId="38" fillId="0" borderId="22" xfId="0" applyNumberFormat="1" applyFont="1" applyBorder="1" applyAlignment="1">
      <alignment horizontal="center" vertical="center"/>
    </xf>
    <xf numFmtId="0" fontId="38" fillId="13" borderId="22" xfId="0" applyFont="1" applyFill="1" applyBorder="1" applyAlignment="1">
      <alignment horizontal="center" vertical="center"/>
    </xf>
    <xf numFmtId="164" fontId="38" fillId="0" borderId="34" xfId="0" applyNumberFormat="1" applyFont="1" applyBorder="1" applyAlignment="1">
      <alignment horizontal="right" vertical="center"/>
    </xf>
    <xf numFmtId="0" fontId="34" fillId="0" borderId="0" xfId="0" applyFont="1"/>
    <xf numFmtId="0" fontId="40" fillId="0" borderId="22" xfId="0" applyFont="1" applyBorder="1" applyAlignment="1">
      <alignment horizontal="left" vertical="center" wrapText="1"/>
    </xf>
    <xf numFmtId="0" fontId="39" fillId="15" borderId="38" xfId="0" applyFont="1" applyFill="1" applyBorder="1" applyAlignment="1">
      <alignment horizontal="center" vertical="center"/>
    </xf>
    <xf numFmtId="164" fontId="39" fillId="15" borderId="38" xfId="0" applyNumberFormat="1" applyFont="1" applyFill="1" applyBorder="1" applyAlignment="1">
      <alignment horizontal="center" vertical="center"/>
    </xf>
    <xf numFmtId="164" fontId="39" fillId="15" borderId="39" xfId="0" applyNumberFormat="1" applyFont="1" applyFill="1" applyBorder="1" applyAlignment="1">
      <alignment horizontal="center" vertical="center"/>
    </xf>
    <xf numFmtId="175" fontId="34" fillId="0" borderId="0" xfId="0" applyNumberFormat="1" applyFont="1"/>
    <xf numFmtId="0" fontId="33" fillId="0" borderId="10" xfId="0" applyFont="1" applyBorder="1" applyAlignment="1">
      <alignment horizontal="center" vertical="center"/>
    </xf>
    <xf numFmtId="170" fontId="9" fillId="3" borderId="0" xfId="1" applyNumberFormat="1" applyFont="1" applyFill="1" applyProtection="1"/>
    <xf numFmtId="170" fontId="9" fillId="3" borderId="0" xfId="0" applyNumberFormat="1" applyFont="1" applyFill="1"/>
    <xf numFmtId="170" fontId="9" fillId="3" borderId="0" xfId="0" applyNumberFormat="1" applyFont="1" applyFill="1" applyAlignment="1">
      <alignment vertical="center"/>
    </xf>
    <xf numFmtId="168" fontId="5" fillId="3" borderId="0" xfId="3" applyNumberFormat="1" applyFont="1" applyFill="1" applyAlignment="1" applyProtection="1">
      <alignment horizontal="center"/>
    </xf>
    <xf numFmtId="170" fontId="10" fillId="3" borderId="0" xfId="0" applyNumberFormat="1" applyFont="1" applyFill="1" applyAlignment="1">
      <alignment horizontal="center" vertical="center"/>
    </xf>
    <xf numFmtId="43" fontId="9" fillId="0" borderId="0" xfId="1" applyFont="1" applyFill="1" applyAlignment="1" applyProtection="1">
      <alignment vertical="center"/>
    </xf>
    <xf numFmtId="43" fontId="10" fillId="0" borderId="0" xfId="1" applyFont="1" applyFill="1" applyProtection="1"/>
    <xf numFmtId="0" fontId="14" fillId="0" borderId="0" xfId="0" applyFont="1" applyAlignment="1">
      <alignment wrapText="1"/>
    </xf>
    <xf numFmtId="170" fontId="10" fillId="3" borderId="0" xfId="0" applyNumberFormat="1" applyFont="1" applyFill="1"/>
    <xf numFmtId="0" fontId="14" fillId="27" borderId="0" xfId="0" applyFont="1" applyFill="1" applyAlignment="1">
      <alignment horizontal="left" vertical="center" wrapText="1"/>
    </xf>
    <xf numFmtId="0" fontId="14" fillId="23" borderId="0" xfId="0" applyFont="1" applyFill="1" applyAlignment="1">
      <alignment horizontal="left" vertical="center" wrapText="1"/>
    </xf>
    <xf numFmtId="0" fontId="33" fillId="0" borderId="10" xfId="0" applyFont="1" applyBorder="1" applyAlignment="1">
      <alignment horizontal="center"/>
    </xf>
    <xf numFmtId="0" fontId="33" fillId="0" borderId="9" xfId="0" applyFont="1" applyBorder="1" applyAlignment="1">
      <alignment horizontal="left"/>
    </xf>
    <xf numFmtId="0" fontId="33" fillId="0" borderId="10" xfId="0" applyFont="1" applyBorder="1" applyAlignment="1">
      <alignment vertical="center"/>
    </xf>
    <xf numFmtId="172" fontId="34" fillId="0" borderId="10" xfId="0" applyNumberFormat="1" applyFont="1" applyBorder="1" applyAlignment="1">
      <alignment horizontal="center"/>
    </xf>
    <xf numFmtId="172" fontId="34" fillId="0" borderId="10" xfId="0" applyNumberFormat="1" applyFont="1" applyBorder="1"/>
    <xf numFmtId="172" fontId="33" fillId="0" borderId="10" xfId="0" applyNumberFormat="1" applyFont="1" applyBorder="1"/>
    <xf numFmtId="172" fontId="33" fillId="0" borderId="10" xfId="0" applyNumberFormat="1" applyFont="1" applyBorder="1" applyAlignment="1">
      <alignment horizontal="center"/>
    </xf>
    <xf numFmtId="172" fontId="34" fillId="0" borderId="11" xfId="0" applyNumberFormat="1" applyFont="1" applyBorder="1"/>
    <xf numFmtId="0" fontId="33" fillId="0" borderId="9" xfId="0" applyFont="1" applyBorder="1"/>
    <xf numFmtId="0" fontId="33" fillId="0" borderId="10" xfId="0" applyFont="1" applyBorder="1"/>
    <xf numFmtId="0" fontId="34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wrapText="1"/>
    </xf>
    <xf numFmtId="172" fontId="34" fillId="0" borderId="10" xfId="0" applyNumberFormat="1" applyFont="1" applyBorder="1" applyAlignment="1">
      <alignment horizontal="center" vertical="center"/>
    </xf>
    <xf numFmtId="172" fontId="34" fillId="0" borderId="11" xfId="0" applyNumberFormat="1" applyFont="1" applyBorder="1" applyAlignment="1">
      <alignment horizontal="center" vertical="center"/>
    </xf>
    <xf numFmtId="172" fontId="33" fillId="0" borderId="11" xfId="0" applyNumberFormat="1" applyFont="1" applyBorder="1"/>
    <xf numFmtId="0" fontId="34" fillId="0" borderId="9" xfId="0" applyFont="1" applyBorder="1"/>
    <xf numFmtId="3" fontId="34" fillId="0" borderId="10" xfId="0" applyNumberFormat="1" applyFont="1" applyBorder="1"/>
    <xf numFmtId="3" fontId="33" fillId="0" borderId="10" xfId="0" applyNumberFormat="1" applyFont="1" applyBorder="1"/>
    <xf numFmtId="0" fontId="33" fillId="0" borderId="10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174" fontId="34" fillId="0" borderId="10" xfId="0" applyNumberFormat="1" applyFont="1" applyBorder="1"/>
    <xf numFmtId="170" fontId="0" fillId="0" borderId="0" xfId="1" applyNumberFormat="1" applyFont="1"/>
    <xf numFmtId="0" fontId="10" fillId="13" borderId="22" xfId="0" applyFont="1" applyFill="1" applyBorder="1" applyAlignment="1">
      <alignment horizontal="center" vertical="center"/>
    </xf>
    <xf numFmtId="0" fontId="44" fillId="13" borderId="22" xfId="0" applyFont="1" applyFill="1" applyBorder="1" applyAlignment="1">
      <alignment horizontal="center" vertical="center"/>
    </xf>
    <xf numFmtId="0" fontId="2" fillId="3" borderId="0" xfId="0" applyFont="1" applyFill="1"/>
    <xf numFmtId="0" fontId="2" fillId="23" borderId="0" xfId="0" applyFont="1" applyFill="1"/>
    <xf numFmtId="41" fontId="48" fillId="0" borderId="10" xfId="2" applyFont="1" applyBorder="1"/>
    <xf numFmtId="0" fontId="48" fillId="0" borderId="10" xfId="0" applyFont="1" applyBorder="1"/>
    <xf numFmtId="9" fontId="14" fillId="0" borderId="22" xfId="0" applyNumberFormat="1" applyFont="1" applyBorder="1" applyAlignment="1">
      <alignment horizontal="center" vertical="center"/>
    </xf>
    <xf numFmtId="9" fontId="14" fillId="14" borderId="22" xfId="0" applyNumberFormat="1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49" fillId="0" borderId="10" xfId="6" applyFont="1" applyBorder="1" applyAlignment="1">
      <alignment horizontal="center" vertical="center"/>
    </xf>
    <xf numFmtId="169" fontId="49" fillId="0" borderId="10" xfId="6" applyNumberFormat="1" applyFont="1" applyBorder="1" applyAlignment="1">
      <alignment horizontal="center" vertical="center"/>
    </xf>
    <xf numFmtId="1" fontId="49" fillId="0" borderId="10" xfId="6" applyNumberFormat="1" applyFont="1" applyBorder="1" applyAlignment="1">
      <alignment horizontal="center" vertical="center"/>
    </xf>
    <xf numFmtId="0" fontId="48" fillId="0" borderId="10" xfId="6" applyFont="1" applyBorder="1" applyAlignment="1">
      <alignment horizontal="center" vertical="center"/>
    </xf>
    <xf numFmtId="3" fontId="50" fillId="0" borderId="10" xfId="6" applyNumberFormat="1" applyFont="1" applyBorder="1" applyAlignment="1">
      <alignment vertical="center"/>
    </xf>
    <xf numFmtId="0" fontId="48" fillId="0" borderId="0" xfId="0" applyFont="1"/>
    <xf numFmtId="0" fontId="48" fillId="0" borderId="0" xfId="0" applyFont="1" applyAlignment="1">
      <alignment horizontal="center"/>
    </xf>
    <xf numFmtId="0" fontId="51" fillId="9" borderId="10" xfId="0" applyFont="1" applyFill="1" applyBorder="1" applyAlignment="1">
      <alignment horizontal="center" vertical="center"/>
    </xf>
    <xf numFmtId="0" fontId="52" fillId="10" borderId="9" xfId="0" applyFont="1" applyFill="1" applyBorder="1" applyAlignment="1">
      <alignment horizontal="center" vertical="center" wrapText="1"/>
    </xf>
    <xf numFmtId="0" fontId="52" fillId="10" borderId="10" xfId="0" applyFont="1" applyFill="1" applyBorder="1" applyAlignment="1">
      <alignment horizontal="center" vertical="center" wrapText="1"/>
    </xf>
    <xf numFmtId="0" fontId="52" fillId="10" borderId="11" xfId="0" applyFont="1" applyFill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/>
    </xf>
    <xf numFmtId="0" fontId="51" fillId="0" borderId="10" xfId="0" applyFont="1" applyBorder="1"/>
    <xf numFmtId="0" fontId="48" fillId="0" borderId="10" xfId="0" applyFont="1" applyBorder="1" applyAlignment="1">
      <alignment horizontal="center"/>
    </xf>
    <xf numFmtId="0" fontId="48" fillId="0" borderId="11" xfId="0" applyFont="1" applyBorder="1"/>
    <xf numFmtId="0" fontId="48" fillId="0" borderId="9" xfId="0" applyFont="1" applyBorder="1" applyAlignment="1">
      <alignment horizontal="center" vertical="center"/>
    </xf>
    <xf numFmtId="41" fontId="48" fillId="0" borderId="10" xfId="0" applyNumberFormat="1" applyFont="1" applyBorder="1"/>
    <xf numFmtId="41" fontId="48" fillId="0" borderId="11" xfId="0" applyNumberFormat="1" applyFont="1" applyBorder="1"/>
    <xf numFmtId="41" fontId="51" fillId="0" borderId="10" xfId="2" applyFont="1" applyBorder="1"/>
    <xf numFmtId="41" fontId="51" fillId="0" borderId="10" xfId="2" applyFont="1" applyBorder="1" applyAlignment="1">
      <alignment horizontal="center"/>
    </xf>
    <xf numFmtId="1" fontId="48" fillId="0" borderId="10" xfId="0" applyNumberFormat="1" applyFont="1" applyBorder="1"/>
    <xf numFmtId="41" fontId="51" fillId="0" borderId="11" xfId="2" applyFont="1" applyBorder="1"/>
    <xf numFmtId="9" fontId="48" fillId="0" borderId="10" xfId="4" applyFont="1" applyBorder="1"/>
    <xf numFmtId="41" fontId="51" fillId="0" borderId="10" xfId="0" applyNumberFormat="1" applyFont="1" applyBorder="1"/>
    <xf numFmtId="41" fontId="51" fillId="0" borderId="10" xfId="0" applyNumberFormat="1" applyFont="1" applyBorder="1" applyAlignment="1">
      <alignment horizontal="center"/>
    </xf>
    <xf numFmtId="0" fontId="48" fillId="0" borderId="9" xfId="0" applyFont="1" applyBorder="1"/>
    <xf numFmtId="41" fontId="51" fillId="0" borderId="11" xfId="0" applyNumberFormat="1" applyFont="1" applyBorder="1"/>
    <xf numFmtId="0" fontId="48" fillId="9" borderId="13" xfId="0" applyFont="1" applyFill="1" applyBorder="1"/>
    <xf numFmtId="41" fontId="51" fillId="9" borderId="13" xfId="0" applyNumberFormat="1" applyFont="1" applyFill="1" applyBorder="1"/>
    <xf numFmtId="41" fontId="51" fillId="9" borderId="13" xfId="0" applyNumberFormat="1" applyFont="1" applyFill="1" applyBorder="1" applyAlignment="1">
      <alignment horizontal="center"/>
    </xf>
    <xf numFmtId="41" fontId="51" fillId="9" borderId="14" xfId="0" applyNumberFormat="1" applyFont="1" applyFill="1" applyBorder="1"/>
    <xf numFmtId="41" fontId="51" fillId="0" borderId="0" xfId="2" applyFont="1"/>
    <xf numFmtId="41" fontId="48" fillId="0" borderId="0" xfId="0" applyNumberFormat="1" applyFont="1"/>
    <xf numFmtId="41" fontId="48" fillId="0" borderId="0" xfId="2" applyFont="1"/>
    <xf numFmtId="41" fontId="51" fillId="0" borderId="0" xfId="0" applyNumberFormat="1" applyFont="1"/>
    <xf numFmtId="6" fontId="48" fillId="0" borderId="0" xfId="0" applyNumberFormat="1" applyFont="1"/>
    <xf numFmtId="0" fontId="53" fillId="9" borderId="10" xfId="6" applyFont="1" applyFill="1" applyBorder="1" applyAlignment="1">
      <alignment horizontal="center" vertical="center"/>
    </xf>
    <xf numFmtId="0" fontId="49" fillId="3" borderId="10" xfId="6" applyFont="1" applyFill="1" applyBorder="1" applyAlignment="1">
      <alignment horizontal="center" vertical="center"/>
    </xf>
    <xf numFmtId="9" fontId="49" fillId="11" borderId="10" xfId="6" applyNumberFormat="1" applyFont="1" applyFill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169" fontId="48" fillId="0" borderId="10" xfId="0" applyNumberFormat="1" applyFont="1" applyBorder="1"/>
    <xf numFmtId="9" fontId="48" fillId="0" borderId="10" xfId="4" applyFont="1" applyBorder="1" applyAlignment="1">
      <alignment horizontal="center" vertical="center"/>
    </xf>
    <xf numFmtId="0" fontId="51" fillId="12" borderId="22" xfId="0" applyFont="1" applyFill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9" fontId="48" fillId="0" borderId="22" xfId="0" applyNumberFormat="1" applyFont="1" applyBorder="1" applyAlignment="1">
      <alignment horizontal="center" vertical="center"/>
    </xf>
    <xf numFmtId="9" fontId="48" fillId="14" borderId="22" xfId="0" applyNumberFormat="1" applyFont="1" applyFill="1" applyBorder="1" applyAlignment="1">
      <alignment horizontal="center" vertical="center"/>
    </xf>
    <xf numFmtId="1" fontId="48" fillId="0" borderId="22" xfId="0" applyNumberFormat="1" applyFont="1" applyBorder="1" applyAlignment="1">
      <alignment horizontal="center" vertical="center"/>
    </xf>
    <xf numFmtId="169" fontId="48" fillId="0" borderId="22" xfId="0" applyNumberFormat="1" applyFont="1" applyBorder="1" applyAlignment="1">
      <alignment horizontal="center" vertical="center"/>
    </xf>
    <xf numFmtId="3" fontId="55" fillId="0" borderId="22" xfId="0" applyNumberFormat="1" applyFont="1" applyBorder="1" applyAlignment="1">
      <alignment vertical="center"/>
    </xf>
    <xf numFmtId="0" fontId="51" fillId="0" borderId="0" xfId="0" applyFont="1"/>
    <xf numFmtId="0" fontId="54" fillId="3" borderId="0" xfId="0" applyFont="1" applyFill="1"/>
    <xf numFmtId="0" fontId="51" fillId="0" borderId="22" xfId="0" applyFont="1" applyBorder="1"/>
    <xf numFmtId="0" fontId="48" fillId="0" borderId="22" xfId="0" applyFont="1" applyBorder="1"/>
    <xf numFmtId="172" fontId="48" fillId="0" borderId="0" xfId="0" applyNumberFormat="1" applyFont="1"/>
    <xf numFmtId="172" fontId="48" fillId="0" borderId="22" xfId="0" applyNumberFormat="1" applyFont="1" applyBorder="1"/>
    <xf numFmtId="172" fontId="51" fillId="0" borderId="22" xfId="0" applyNumberFormat="1" applyFont="1" applyBorder="1"/>
    <xf numFmtId="1" fontId="48" fillId="0" borderId="22" xfId="0" applyNumberFormat="1" applyFont="1" applyBorder="1"/>
    <xf numFmtId="169" fontId="48" fillId="0" borderId="22" xfId="0" applyNumberFormat="1" applyFont="1" applyBorder="1"/>
    <xf numFmtId="0" fontId="48" fillId="13" borderId="22" xfId="0" applyFont="1" applyFill="1" applyBorder="1" applyAlignment="1">
      <alignment horizontal="center" vertical="center"/>
    </xf>
    <xf numFmtId="3" fontId="48" fillId="0" borderId="22" xfId="0" applyNumberFormat="1" applyFont="1" applyBorder="1" applyAlignment="1">
      <alignment horizontal="center" vertical="center"/>
    </xf>
    <xf numFmtId="3" fontId="48" fillId="0" borderId="22" xfId="0" applyNumberFormat="1" applyFont="1" applyBorder="1" applyAlignment="1">
      <alignment vertical="center"/>
    </xf>
    <xf numFmtId="0" fontId="49" fillId="0" borderId="22" xfId="0" applyFont="1" applyBorder="1"/>
    <xf numFmtId="3" fontId="48" fillId="0" borderId="22" xfId="0" applyNumberFormat="1" applyFont="1" applyBorder="1"/>
    <xf numFmtId="173" fontId="48" fillId="0" borderId="22" xfId="0" applyNumberFormat="1" applyFont="1" applyBorder="1"/>
    <xf numFmtId="0" fontId="49" fillId="0" borderId="45" xfId="0" applyFont="1" applyBorder="1"/>
    <xf numFmtId="0" fontId="48" fillId="0" borderId="45" xfId="0" applyFont="1" applyBorder="1"/>
    <xf numFmtId="0" fontId="49" fillId="0" borderId="10" xfId="0" applyFont="1" applyBorder="1"/>
    <xf numFmtId="0" fontId="48" fillId="0" borderId="21" xfId="0" applyFont="1" applyBorder="1"/>
    <xf numFmtId="0" fontId="49" fillId="0" borderId="10" xfId="0" applyFont="1" applyBorder="1" applyAlignment="1">
      <alignment vertical="center" wrapText="1"/>
    </xf>
    <xf numFmtId="0" fontId="48" fillId="0" borderId="10" xfId="0" applyFont="1" applyBorder="1" applyAlignment="1">
      <alignment vertical="center"/>
    </xf>
    <xf numFmtId="0" fontId="48" fillId="0" borderId="21" xfId="0" applyFont="1" applyBorder="1" applyAlignment="1">
      <alignment vertical="center"/>
    </xf>
    <xf numFmtId="172" fontId="48" fillId="0" borderId="22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8" fillId="0" borderId="54" xfId="0" applyFont="1" applyBorder="1" applyAlignment="1">
      <alignment horizontal="center" vertical="center"/>
    </xf>
    <xf numFmtId="0" fontId="48" fillId="0" borderId="55" xfId="0" applyFont="1" applyBorder="1"/>
    <xf numFmtId="172" fontId="48" fillId="0" borderId="55" xfId="0" applyNumberFormat="1" applyFont="1" applyBorder="1"/>
    <xf numFmtId="0" fontId="48" fillId="3" borderId="0" xfId="0" applyFont="1" applyFill="1" applyAlignment="1">
      <alignment vertical="center"/>
    </xf>
    <xf numFmtId="172" fontId="51" fillId="0" borderId="55" xfId="0" applyNumberFormat="1" applyFont="1" applyBorder="1"/>
    <xf numFmtId="0" fontId="48" fillId="12" borderId="59" xfId="0" applyFont="1" applyFill="1" applyBorder="1"/>
    <xf numFmtId="172" fontId="51" fillId="12" borderId="59" xfId="0" applyNumberFormat="1" applyFont="1" applyFill="1" applyBorder="1"/>
    <xf numFmtId="172" fontId="51" fillId="12" borderId="60" xfId="0" applyNumberFormat="1" applyFont="1" applyFill="1" applyBorder="1"/>
    <xf numFmtId="0" fontId="56" fillId="0" borderId="0" xfId="0" applyFont="1"/>
    <xf numFmtId="0" fontId="57" fillId="0" borderId="0" xfId="0" applyFont="1"/>
    <xf numFmtId="0" fontId="57" fillId="0" borderId="33" xfId="0" applyFont="1" applyBorder="1" applyAlignment="1">
      <alignment horizontal="center" vertical="center"/>
    </xf>
    <xf numFmtId="0" fontId="57" fillId="0" borderId="22" xfId="0" applyFont="1" applyBorder="1"/>
    <xf numFmtId="172" fontId="57" fillId="0" borderId="22" xfId="0" applyNumberFormat="1" applyFont="1" applyBorder="1"/>
    <xf numFmtId="0" fontId="57" fillId="0" borderId="34" xfId="0" applyFont="1" applyBorder="1"/>
    <xf numFmtId="0" fontId="49" fillId="0" borderId="21" xfId="0" applyFont="1" applyBorder="1"/>
    <xf numFmtId="0" fontId="58" fillId="0" borderId="0" xfId="0" applyFont="1"/>
    <xf numFmtId="41" fontId="49" fillId="0" borderId="10" xfId="2" applyFont="1" applyBorder="1"/>
    <xf numFmtId="172" fontId="53" fillId="0" borderId="22" xfId="0" applyNumberFormat="1" applyFont="1" applyBorder="1"/>
    <xf numFmtId="0" fontId="59" fillId="0" borderId="33" xfId="0" applyFont="1" applyBorder="1" applyAlignment="1">
      <alignment horizontal="center" vertical="center"/>
    </xf>
    <xf numFmtId="0" fontId="59" fillId="0" borderId="22" xfId="0" applyFont="1" applyBorder="1"/>
    <xf numFmtId="6" fontId="0" fillId="0" borderId="0" xfId="0" applyNumberFormat="1"/>
    <xf numFmtId="0" fontId="53" fillId="0" borderId="10" xfId="0" applyFont="1" applyBorder="1"/>
    <xf numFmtId="0" fontId="53" fillId="0" borderId="21" xfId="0" applyFont="1" applyBorder="1"/>
    <xf numFmtId="0" fontId="60" fillId="0" borderId="22" xfId="0" applyFont="1" applyBorder="1"/>
    <xf numFmtId="1" fontId="60" fillId="0" borderId="22" xfId="0" applyNumberFormat="1" applyFont="1" applyBorder="1"/>
    <xf numFmtId="172" fontId="60" fillId="0" borderId="22" xfId="0" applyNumberFormat="1" applyFont="1" applyBorder="1"/>
    <xf numFmtId="0" fontId="54" fillId="0" borderId="22" xfId="0" applyFont="1" applyBorder="1"/>
    <xf numFmtId="170" fontId="61" fillId="3" borderId="0" xfId="1" applyNumberFormat="1" applyFont="1" applyFill="1" applyAlignment="1" applyProtection="1">
      <alignment vertical="center"/>
    </xf>
    <xf numFmtId="170" fontId="14" fillId="3" borderId="0" xfId="0" applyNumberFormat="1" applyFont="1" applyFill="1" applyAlignment="1">
      <alignment horizontal="center" vertical="center"/>
    </xf>
    <xf numFmtId="170" fontId="14" fillId="3" borderId="0" xfId="0" applyNumberFormat="1" applyFont="1" applyFill="1"/>
    <xf numFmtId="172" fontId="14" fillId="3" borderId="0" xfId="0" applyNumberFormat="1" applyFont="1" applyFill="1"/>
    <xf numFmtId="170" fontId="62" fillId="3" borderId="0" xfId="1" applyNumberFormat="1" applyFont="1" applyFill="1" applyProtection="1"/>
    <xf numFmtId="0" fontId="66" fillId="0" borderId="0" xfId="0" applyFont="1"/>
    <xf numFmtId="0" fontId="67" fillId="0" borderId="0" xfId="0" applyFont="1"/>
    <xf numFmtId="0" fontId="67" fillId="12" borderId="22" xfId="0" applyFont="1" applyFill="1" applyBorder="1" applyAlignment="1">
      <alignment horizontal="center" vertical="center"/>
    </xf>
    <xf numFmtId="0" fontId="68" fillId="3" borderId="0" xfId="0" applyFont="1" applyFill="1"/>
    <xf numFmtId="0" fontId="66" fillId="0" borderId="22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9" fontId="66" fillId="0" borderId="22" xfId="0" applyNumberFormat="1" applyFont="1" applyBorder="1" applyAlignment="1">
      <alignment horizontal="center" vertical="center"/>
    </xf>
    <xf numFmtId="1" fontId="66" fillId="0" borderId="22" xfId="0" applyNumberFormat="1" applyFont="1" applyBorder="1" applyAlignment="1">
      <alignment horizontal="center" vertical="center"/>
    </xf>
    <xf numFmtId="169" fontId="66" fillId="0" borderId="22" xfId="0" applyNumberFormat="1" applyFont="1" applyBorder="1" applyAlignment="1">
      <alignment horizontal="center" vertical="center"/>
    </xf>
    <xf numFmtId="0" fontId="69" fillId="10" borderId="9" xfId="0" applyFont="1" applyFill="1" applyBorder="1" applyAlignment="1">
      <alignment horizontal="center" vertical="center" wrapText="1"/>
    </xf>
    <xf numFmtId="0" fontId="69" fillId="10" borderId="10" xfId="0" applyFont="1" applyFill="1" applyBorder="1" applyAlignment="1">
      <alignment horizontal="center" vertical="center" wrapText="1"/>
    </xf>
    <xf numFmtId="0" fontId="69" fillId="10" borderId="11" xfId="0" applyFont="1" applyFill="1" applyBorder="1" applyAlignment="1">
      <alignment horizontal="center" vertical="center" wrapText="1"/>
    </xf>
    <xf numFmtId="0" fontId="66" fillId="0" borderId="33" xfId="0" applyFont="1" applyBorder="1" applyAlignment="1">
      <alignment horizontal="center" vertical="center"/>
    </xf>
    <xf numFmtId="0" fontId="67" fillId="0" borderId="22" xfId="0" applyFont="1" applyBorder="1"/>
    <xf numFmtId="0" fontId="66" fillId="0" borderId="22" xfId="0" applyFont="1" applyBorder="1"/>
    <xf numFmtId="0" fontId="66" fillId="0" borderId="34" xfId="0" applyFont="1" applyBorder="1"/>
    <xf numFmtId="172" fontId="66" fillId="0" borderId="0" xfId="0" applyNumberFormat="1" applyFont="1"/>
    <xf numFmtId="0" fontId="66" fillId="0" borderId="10" xfId="0" applyFont="1" applyBorder="1"/>
    <xf numFmtId="172" fontId="66" fillId="0" borderId="22" xfId="0" applyNumberFormat="1" applyFont="1" applyBorder="1"/>
    <xf numFmtId="170" fontId="66" fillId="0" borderId="34" xfId="1" applyNumberFormat="1" applyFont="1" applyBorder="1"/>
    <xf numFmtId="0" fontId="66" fillId="0" borderId="0" xfId="0" applyFont="1" applyAlignment="1">
      <alignment vertical="center"/>
    </xf>
    <xf numFmtId="41" fontId="66" fillId="0" borderId="10" xfId="2" applyFont="1" applyBorder="1"/>
    <xf numFmtId="3" fontId="70" fillId="0" borderId="22" xfId="0" applyNumberFormat="1" applyFont="1" applyBorder="1" applyAlignment="1">
      <alignment vertical="center"/>
    </xf>
    <xf numFmtId="172" fontId="66" fillId="0" borderId="34" xfId="0" applyNumberFormat="1" applyFont="1" applyBorder="1"/>
    <xf numFmtId="172" fontId="67" fillId="0" borderId="22" xfId="0" applyNumberFormat="1" applyFont="1" applyBorder="1"/>
    <xf numFmtId="172" fontId="67" fillId="0" borderId="34" xfId="0" applyNumberFormat="1" applyFont="1" applyBorder="1"/>
    <xf numFmtId="1" fontId="66" fillId="0" borderId="22" xfId="0" applyNumberFormat="1" applyFont="1" applyBorder="1"/>
    <xf numFmtId="169" fontId="66" fillId="0" borderId="22" xfId="0" applyNumberFormat="1" applyFont="1" applyBorder="1"/>
    <xf numFmtId="0" fontId="66" fillId="12" borderId="38" xfId="0" applyFont="1" applyFill="1" applyBorder="1"/>
    <xf numFmtId="172" fontId="67" fillId="12" borderId="38" xfId="0" applyNumberFormat="1" applyFont="1" applyFill="1" applyBorder="1"/>
    <xf numFmtId="172" fontId="67" fillId="12" borderId="39" xfId="0" applyNumberFormat="1" applyFont="1" applyFill="1" applyBorder="1"/>
    <xf numFmtId="41" fontId="67" fillId="0" borderId="0" xfId="2" applyFont="1"/>
    <xf numFmtId="41" fontId="66" fillId="0" borderId="0" xfId="2" applyFont="1"/>
    <xf numFmtId="172" fontId="67" fillId="0" borderId="0" xfId="0" applyNumberFormat="1" applyFont="1"/>
    <xf numFmtId="0" fontId="69" fillId="10" borderId="10" xfId="0" applyFont="1" applyFill="1" applyBorder="1" applyAlignment="1">
      <alignment horizontal="center" vertical="center"/>
    </xf>
    <xf numFmtId="172" fontId="49" fillId="0" borderId="22" xfId="0" applyNumberFormat="1" applyFont="1" applyBorder="1"/>
    <xf numFmtId="0" fontId="49" fillId="0" borderId="22" xfId="0" applyFont="1" applyBorder="1" applyAlignment="1">
      <alignment horizontal="center" vertical="center"/>
    </xf>
    <xf numFmtId="9" fontId="49" fillId="0" borderId="22" xfId="0" applyNumberFormat="1" applyFont="1" applyBorder="1" applyAlignment="1">
      <alignment horizontal="center" vertical="center"/>
    </xf>
    <xf numFmtId="0" fontId="48" fillId="0" borderId="50" xfId="0" applyFont="1" applyBorder="1" applyAlignment="1">
      <alignment horizontal="center" vertical="center"/>
    </xf>
    <xf numFmtId="0" fontId="26" fillId="12" borderId="22" xfId="0" applyFont="1" applyFill="1" applyBorder="1" applyAlignment="1">
      <alignment horizontal="center" vertical="center"/>
    </xf>
    <xf numFmtId="0" fontId="30" fillId="15" borderId="33" xfId="0" applyFont="1" applyFill="1" applyBorder="1" applyAlignment="1">
      <alignment horizontal="center" vertical="center" wrapText="1"/>
    </xf>
    <xf numFmtId="0" fontId="30" fillId="15" borderId="22" xfId="0" applyFont="1" applyFill="1" applyBorder="1" applyAlignment="1">
      <alignment horizontal="center" vertical="center" wrapText="1"/>
    </xf>
    <xf numFmtId="0" fontId="30" fillId="15" borderId="34" xfId="0" applyFont="1" applyFill="1" applyBorder="1" applyAlignment="1">
      <alignment horizontal="center" vertical="center" wrapText="1"/>
    </xf>
    <xf numFmtId="0" fontId="31" fillId="0" borderId="22" xfId="0" applyFont="1" applyBorder="1"/>
    <xf numFmtId="172" fontId="31" fillId="0" borderId="22" xfId="0" applyNumberFormat="1" applyFont="1" applyBorder="1"/>
    <xf numFmtId="172" fontId="31" fillId="0" borderId="34" xfId="0" applyNumberFormat="1" applyFont="1" applyBorder="1"/>
    <xf numFmtId="0" fontId="25" fillId="12" borderId="38" xfId="0" applyFont="1" applyFill="1" applyBorder="1"/>
    <xf numFmtId="172" fontId="31" fillId="12" borderId="38" xfId="0" applyNumberFormat="1" applyFont="1" applyFill="1" applyBorder="1"/>
    <xf numFmtId="172" fontId="31" fillId="12" borderId="39" xfId="0" applyNumberFormat="1" applyFont="1" applyFill="1" applyBorder="1"/>
    <xf numFmtId="0" fontId="71" fillId="0" borderId="22" xfId="0" applyFont="1" applyBorder="1" applyAlignment="1">
      <alignment horizontal="center" vertical="center"/>
    </xf>
    <xf numFmtId="0" fontId="31" fillId="12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169" fontId="28" fillId="0" borderId="10" xfId="0" applyNumberFormat="1" applyFont="1" applyBorder="1" applyAlignment="1">
      <alignment horizontal="center"/>
    </xf>
    <xf numFmtId="0" fontId="30" fillId="15" borderId="9" xfId="0" applyFont="1" applyFill="1" applyBorder="1" applyAlignment="1">
      <alignment horizontal="center" vertical="center" wrapText="1"/>
    </xf>
    <xf numFmtId="0" fontId="30" fillId="15" borderId="10" xfId="0" applyFont="1" applyFill="1" applyBorder="1" applyAlignment="1">
      <alignment horizontal="center" vertical="center" wrapText="1"/>
    </xf>
    <xf numFmtId="0" fontId="30" fillId="15" borderId="11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9" xfId="0" applyFont="1" applyBorder="1" applyAlignment="1">
      <alignment horizontal="center" vertical="center"/>
    </xf>
    <xf numFmtId="174" fontId="25" fillId="0" borderId="10" xfId="0" applyNumberFormat="1" applyFont="1" applyBorder="1"/>
    <xf numFmtId="172" fontId="25" fillId="0" borderId="10" xfId="0" applyNumberFormat="1" applyFont="1" applyBorder="1"/>
    <xf numFmtId="3" fontId="27" fillId="0" borderId="10" xfId="0" applyNumberFormat="1" applyFont="1" applyBorder="1" applyAlignment="1">
      <alignment vertical="center"/>
    </xf>
    <xf numFmtId="172" fontId="25" fillId="0" borderId="11" xfId="0" applyNumberFormat="1" applyFont="1" applyBorder="1"/>
    <xf numFmtId="172" fontId="31" fillId="0" borderId="10" xfId="0" applyNumberFormat="1" applyFont="1" applyBorder="1"/>
    <xf numFmtId="172" fontId="31" fillId="0" borderId="11" xfId="0" applyNumberFormat="1" applyFont="1" applyBorder="1"/>
    <xf numFmtId="1" fontId="25" fillId="0" borderId="10" xfId="0" applyNumberFormat="1" applyFont="1" applyBorder="1"/>
    <xf numFmtId="2" fontId="25" fillId="0" borderId="10" xfId="0" applyNumberFormat="1" applyFont="1" applyBorder="1"/>
    <xf numFmtId="9" fontId="25" fillId="0" borderId="10" xfId="0" applyNumberFormat="1" applyFont="1" applyBorder="1"/>
    <xf numFmtId="0" fontId="25" fillId="0" borderId="9" xfId="0" applyFont="1" applyBorder="1"/>
    <xf numFmtId="0" fontId="25" fillId="12" borderId="13" xfId="0" applyFont="1" applyFill="1" applyBorder="1"/>
    <xf numFmtId="172" fontId="31" fillId="12" borderId="13" xfId="0" applyNumberFormat="1" applyFont="1" applyFill="1" applyBorder="1"/>
    <xf numFmtId="172" fontId="31" fillId="12" borderId="14" xfId="0" applyNumberFormat="1" applyFont="1" applyFill="1" applyBorder="1"/>
    <xf numFmtId="0" fontId="25" fillId="0" borderId="0" xfId="0" applyFont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left" vertical="center"/>
    </xf>
    <xf numFmtId="172" fontId="25" fillId="14" borderId="10" xfId="0" applyNumberFormat="1" applyFont="1" applyFill="1" applyBorder="1" applyAlignment="1">
      <alignment horizontal="center" vertical="center"/>
    </xf>
    <xf numFmtId="9" fontId="25" fillId="0" borderId="10" xfId="0" applyNumberFormat="1" applyFont="1" applyBorder="1" applyAlignment="1">
      <alignment horizontal="center"/>
    </xf>
    <xf numFmtId="1" fontId="25" fillId="0" borderId="10" xfId="0" applyNumberFormat="1" applyFont="1" applyBorder="1" applyAlignment="1">
      <alignment horizontal="center" wrapText="1"/>
    </xf>
    <xf numFmtId="0" fontId="25" fillId="19" borderId="10" xfId="0" applyFont="1" applyFill="1" applyBorder="1" applyAlignment="1">
      <alignment horizontal="center"/>
    </xf>
    <xf numFmtId="0" fontId="25" fillId="20" borderId="10" xfId="0" applyFont="1" applyFill="1" applyBorder="1" applyAlignment="1">
      <alignment horizontal="center"/>
    </xf>
    <xf numFmtId="0" fontId="25" fillId="21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29" fillId="15" borderId="9" xfId="0" applyFont="1" applyFill="1" applyBorder="1" applyAlignment="1">
      <alignment horizontal="center" vertical="center" wrapText="1"/>
    </xf>
    <xf numFmtId="0" fontId="29" fillId="15" borderId="10" xfId="0" applyFont="1" applyFill="1" applyBorder="1" applyAlignment="1">
      <alignment horizontal="center" vertical="center" wrapText="1"/>
    </xf>
    <xf numFmtId="0" fontId="29" fillId="15" borderId="11" xfId="0" applyFont="1" applyFill="1" applyBorder="1" applyAlignment="1">
      <alignment horizontal="center" vertical="center" wrapText="1"/>
    </xf>
    <xf numFmtId="0" fontId="31" fillId="24" borderId="9" xfId="0" applyFont="1" applyFill="1" applyBorder="1" applyAlignment="1">
      <alignment horizontal="left"/>
    </xf>
    <xf numFmtId="0" fontId="31" fillId="24" borderId="10" xfId="0" applyFont="1" applyFill="1" applyBorder="1" applyAlignment="1">
      <alignment vertical="center"/>
    </xf>
    <xf numFmtId="172" fontId="25" fillId="24" borderId="10" xfId="0" applyNumberFormat="1" applyFont="1" applyFill="1" applyBorder="1" applyAlignment="1">
      <alignment horizontal="center"/>
    </xf>
    <xf numFmtId="172" fontId="25" fillId="24" borderId="10" xfId="0" applyNumberFormat="1" applyFont="1" applyFill="1" applyBorder="1"/>
    <xf numFmtId="172" fontId="31" fillId="24" borderId="10" xfId="0" applyNumberFormat="1" applyFont="1" applyFill="1" applyBorder="1"/>
    <xf numFmtId="172" fontId="31" fillId="24" borderId="10" xfId="0" applyNumberFormat="1" applyFont="1" applyFill="1" applyBorder="1" applyAlignment="1">
      <alignment horizontal="center"/>
    </xf>
    <xf numFmtId="172" fontId="25" fillId="24" borderId="11" xfId="0" applyNumberFormat="1" applyFont="1" applyFill="1" applyBorder="1"/>
    <xf numFmtId="0" fontId="31" fillId="24" borderId="9" xfId="0" applyFont="1" applyFill="1" applyBorder="1"/>
    <xf numFmtId="0" fontId="31" fillId="24" borderId="10" xfId="0" applyFont="1" applyFill="1" applyBorder="1"/>
    <xf numFmtId="0" fontId="25" fillId="24" borderId="9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wrapText="1"/>
    </xf>
    <xf numFmtId="172" fontId="25" fillId="24" borderId="10" xfId="0" applyNumberFormat="1" applyFont="1" applyFill="1" applyBorder="1" applyAlignment="1">
      <alignment horizontal="center" vertical="center"/>
    </xf>
    <xf numFmtId="172" fontId="25" fillId="24" borderId="11" xfId="0" applyNumberFormat="1" applyFont="1" applyFill="1" applyBorder="1" applyAlignment="1">
      <alignment horizontal="center" vertical="center"/>
    </xf>
    <xf numFmtId="0" fontId="25" fillId="24" borderId="10" xfId="0" applyFont="1" applyFill="1" applyBorder="1"/>
    <xf numFmtId="0" fontId="44" fillId="23" borderId="10" xfId="0" applyFont="1" applyFill="1" applyBorder="1"/>
    <xf numFmtId="172" fontId="31" fillId="24" borderId="11" xfId="0" applyNumberFormat="1" applyFont="1" applyFill="1" applyBorder="1"/>
    <xf numFmtId="0" fontId="25" fillId="24" borderId="9" xfId="0" applyFont="1" applyFill="1" applyBorder="1"/>
    <xf numFmtId="9" fontId="25" fillId="24" borderId="10" xfId="0" applyNumberFormat="1" applyFont="1" applyFill="1" applyBorder="1" applyAlignment="1">
      <alignment horizontal="center"/>
    </xf>
    <xf numFmtId="3" fontId="25" fillId="24" borderId="10" xfId="0" applyNumberFormat="1" applyFont="1" applyFill="1" applyBorder="1"/>
    <xf numFmtId="3" fontId="31" fillId="24" borderId="10" xfId="0" applyNumberFormat="1" applyFont="1" applyFill="1" applyBorder="1"/>
    <xf numFmtId="0" fontId="31" fillId="24" borderId="10" xfId="0" applyFont="1" applyFill="1" applyBorder="1" applyAlignment="1">
      <alignment horizontal="center"/>
    </xf>
    <xf numFmtId="0" fontId="31" fillId="25" borderId="9" xfId="0" applyFont="1" applyFill="1" applyBorder="1" applyAlignment="1">
      <alignment horizontal="left"/>
    </xf>
    <xf numFmtId="0" fontId="31" fillId="25" borderId="10" xfId="0" applyFont="1" applyFill="1" applyBorder="1"/>
    <xf numFmtId="0" fontId="31" fillId="25" borderId="10" xfId="0" applyFont="1" applyFill="1" applyBorder="1" applyAlignment="1">
      <alignment horizontal="center"/>
    </xf>
    <xf numFmtId="3" fontId="31" fillId="25" borderId="10" xfId="0" applyNumberFormat="1" applyFont="1" applyFill="1" applyBorder="1"/>
    <xf numFmtId="0" fontId="31" fillId="25" borderId="10" xfId="0" applyFont="1" applyFill="1" applyBorder="1" applyAlignment="1">
      <alignment horizontal="center" vertical="center"/>
    </xf>
    <xf numFmtId="0" fontId="31" fillId="25" borderId="10" xfId="0" applyFont="1" applyFill="1" applyBorder="1" applyAlignment="1">
      <alignment horizontal="left"/>
    </xf>
    <xf numFmtId="0" fontId="31" fillId="25" borderId="11" xfId="0" applyFont="1" applyFill="1" applyBorder="1" applyAlignment="1">
      <alignment horizontal="left"/>
    </xf>
    <xf numFmtId="0" fontId="25" fillId="25" borderId="9" xfId="0" applyFont="1" applyFill="1" applyBorder="1"/>
    <xf numFmtId="0" fontId="25" fillId="25" borderId="10" xfId="0" applyFont="1" applyFill="1" applyBorder="1" applyAlignment="1">
      <alignment horizontal="center"/>
    </xf>
    <xf numFmtId="172" fontId="25" fillId="25" borderId="10" xfId="0" applyNumberFormat="1" applyFont="1" applyFill="1" applyBorder="1"/>
    <xf numFmtId="172" fontId="31" fillId="25" borderId="10" xfId="0" applyNumberFormat="1" applyFont="1" applyFill="1" applyBorder="1"/>
    <xf numFmtId="172" fontId="25" fillId="25" borderId="10" xfId="0" applyNumberFormat="1" applyFont="1" applyFill="1" applyBorder="1" applyAlignment="1">
      <alignment horizontal="center" vertical="center"/>
    </xf>
    <xf numFmtId="172" fontId="25" fillId="25" borderId="11" xfId="0" applyNumberFormat="1" applyFont="1" applyFill="1" applyBorder="1"/>
    <xf numFmtId="0" fontId="25" fillId="25" borderId="10" xfId="0" applyFont="1" applyFill="1" applyBorder="1"/>
    <xf numFmtId="0" fontId="31" fillId="25" borderId="9" xfId="0" applyFont="1" applyFill="1" applyBorder="1" applyAlignment="1">
      <alignment horizontal="center"/>
    </xf>
    <xf numFmtId="172" fontId="31" fillId="25" borderId="11" xfId="0" applyNumberFormat="1" applyFont="1" applyFill="1" applyBorder="1"/>
    <xf numFmtId="0" fontId="31" fillId="25" borderId="9" xfId="0" applyFont="1" applyFill="1" applyBorder="1"/>
    <xf numFmtId="174" fontId="25" fillId="25" borderId="10" xfId="0" applyNumberFormat="1" applyFont="1" applyFill="1" applyBorder="1"/>
    <xf numFmtId="9" fontId="25" fillId="25" borderId="10" xfId="0" applyNumberFormat="1" applyFont="1" applyFill="1" applyBorder="1" applyAlignment="1">
      <alignment horizontal="center"/>
    </xf>
    <xf numFmtId="0" fontId="31" fillId="26" borderId="9" xfId="0" applyFont="1" applyFill="1" applyBorder="1" applyAlignment="1">
      <alignment horizontal="left"/>
    </xf>
    <xf numFmtId="0" fontId="25" fillId="26" borderId="10" xfId="0" applyFont="1" applyFill="1" applyBorder="1" applyAlignment="1">
      <alignment horizontal="center"/>
    </xf>
    <xf numFmtId="172" fontId="25" fillId="26" borderId="10" xfId="0" applyNumberFormat="1" applyFont="1" applyFill="1" applyBorder="1"/>
    <xf numFmtId="172" fontId="31" fillId="26" borderId="10" xfId="0" applyNumberFormat="1" applyFont="1" applyFill="1" applyBorder="1"/>
    <xf numFmtId="172" fontId="25" fillId="26" borderId="10" xfId="0" applyNumberFormat="1" applyFont="1" applyFill="1" applyBorder="1" applyAlignment="1">
      <alignment horizontal="center" vertical="center"/>
    </xf>
    <xf numFmtId="172" fontId="25" fillId="26" borderId="11" xfId="0" applyNumberFormat="1" applyFont="1" applyFill="1" applyBorder="1" applyAlignment="1">
      <alignment horizontal="center" vertical="center"/>
    </xf>
    <xf numFmtId="0" fontId="31" fillId="26" borderId="9" xfId="0" applyFont="1" applyFill="1" applyBorder="1"/>
    <xf numFmtId="0" fontId="31" fillId="26" borderId="10" xfId="0" applyFont="1" applyFill="1" applyBorder="1"/>
    <xf numFmtId="172" fontId="25" fillId="26" borderId="10" xfId="0" applyNumberFormat="1" applyFont="1" applyFill="1" applyBorder="1" applyAlignment="1">
      <alignment horizontal="center"/>
    </xf>
    <xf numFmtId="172" fontId="31" fillId="26" borderId="10" xfId="0" applyNumberFormat="1" applyFont="1" applyFill="1" applyBorder="1" applyAlignment="1">
      <alignment horizontal="center"/>
    </xf>
    <xf numFmtId="172" fontId="25" fillId="26" borderId="11" xfId="0" applyNumberFormat="1" applyFont="1" applyFill="1" applyBorder="1"/>
    <xf numFmtId="0" fontId="25" fillId="26" borderId="9" xfId="0" applyFont="1" applyFill="1" applyBorder="1"/>
    <xf numFmtId="0" fontId="25" fillId="26" borderId="10" xfId="0" applyFont="1" applyFill="1" applyBorder="1" applyAlignment="1">
      <alignment wrapText="1"/>
    </xf>
    <xf numFmtId="0" fontId="25" fillId="26" borderId="10" xfId="0" applyFont="1" applyFill="1" applyBorder="1"/>
    <xf numFmtId="172" fontId="31" fillId="26" borderId="11" xfId="0" applyNumberFormat="1" applyFont="1" applyFill="1" applyBorder="1"/>
    <xf numFmtId="9" fontId="25" fillId="26" borderId="10" xfId="0" applyNumberFormat="1" applyFont="1" applyFill="1" applyBorder="1" applyAlignment="1">
      <alignment horizontal="center"/>
    </xf>
    <xf numFmtId="3" fontId="25" fillId="26" borderId="10" xfId="0" applyNumberFormat="1" applyFont="1" applyFill="1" applyBorder="1"/>
    <xf numFmtId="3" fontId="31" fillId="26" borderId="10" xfId="0" applyNumberFormat="1" applyFont="1" applyFill="1" applyBorder="1"/>
    <xf numFmtId="172" fontId="31" fillId="0" borderId="0" xfId="0" applyNumberFormat="1" applyFont="1"/>
    <xf numFmtId="0" fontId="25" fillId="0" borderId="22" xfId="0" applyFont="1" applyBorder="1" applyAlignment="1">
      <alignment horizontal="left" vertical="center"/>
    </xf>
    <xf numFmtId="9" fontId="25" fillId="0" borderId="10" xfId="4" applyFont="1" applyBorder="1" applyAlignment="1">
      <alignment horizontal="center" vertical="center"/>
    </xf>
    <xf numFmtId="0" fontId="65" fillId="0" borderId="33" xfId="0" applyFont="1" applyBorder="1" applyAlignment="1">
      <alignment horizontal="center" vertical="center"/>
    </xf>
    <xf numFmtId="0" fontId="65" fillId="0" borderId="22" xfId="0" applyFont="1" applyBorder="1"/>
    <xf numFmtId="0" fontId="45" fillId="0" borderId="10" xfId="0" applyFont="1" applyBorder="1"/>
    <xf numFmtId="172" fontId="65" fillId="0" borderId="22" xfId="0" applyNumberFormat="1" applyFont="1" applyBorder="1"/>
    <xf numFmtId="0" fontId="64" fillId="0" borderId="33" xfId="0" applyFont="1" applyBorder="1" applyAlignment="1">
      <alignment horizontal="center" vertical="center"/>
    </xf>
    <xf numFmtId="172" fontId="64" fillId="0" borderId="22" xfId="0" applyNumberFormat="1" applyFont="1" applyBorder="1"/>
    <xf numFmtId="0" fontId="31" fillId="0" borderId="9" xfId="0" applyFont="1" applyBorder="1" applyAlignment="1">
      <alignment horizontal="left"/>
    </xf>
    <xf numFmtId="0" fontId="31" fillId="0" borderId="10" xfId="0" applyFont="1" applyBorder="1" applyAlignment="1">
      <alignment vertical="center"/>
    </xf>
    <xf numFmtId="172" fontId="25" fillId="0" borderId="10" xfId="0" applyNumberFormat="1" applyFont="1" applyBorder="1" applyAlignment="1">
      <alignment horizontal="center"/>
    </xf>
    <xf numFmtId="172" fontId="31" fillId="0" borderId="10" xfId="0" applyNumberFormat="1" applyFont="1" applyBorder="1" applyAlignment="1">
      <alignment horizontal="center"/>
    </xf>
    <xf numFmtId="0" fontId="31" fillId="0" borderId="9" xfId="0" applyFont="1" applyBorder="1"/>
    <xf numFmtId="0" fontId="25" fillId="0" borderId="10" xfId="0" applyFont="1" applyBorder="1" applyAlignment="1">
      <alignment wrapText="1"/>
    </xf>
    <xf numFmtId="172" fontId="25" fillId="0" borderId="10" xfId="0" applyNumberFormat="1" applyFont="1" applyBorder="1" applyAlignment="1">
      <alignment horizontal="center" vertical="center"/>
    </xf>
    <xf numFmtId="172" fontId="25" fillId="0" borderId="11" xfId="0" applyNumberFormat="1" applyFont="1" applyBorder="1" applyAlignment="1">
      <alignment horizontal="center" vertical="center"/>
    </xf>
    <xf numFmtId="3" fontId="31" fillId="0" borderId="10" xfId="0" applyNumberFormat="1" applyFont="1" applyBorder="1"/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/>
    </xf>
    <xf numFmtId="172" fontId="25" fillId="14" borderId="22" xfId="0" applyNumberFormat="1" applyFont="1" applyFill="1" applyBorder="1" applyAlignment="1">
      <alignment horizontal="center" vertical="center"/>
    </xf>
    <xf numFmtId="9" fontId="25" fillId="0" borderId="22" xfId="0" applyNumberFormat="1" applyFont="1" applyBorder="1" applyAlignment="1">
      <alignment horizontal="center"/>
    </xf>
    <xf numFmtId="1" fontId="25" fillId="0" borderId="22" xfId="0" applyNumberFormat="1" applyFont="1" applyBorder="1" applyAlignment="1">
      <alignment horizontal="center" wrapText="1"/>
    </xf>
    <xf numFmtId="0" fontId="25" fillId="19" borderId="22" xfId="0" applyFont="1" applyFill="1" applyBorder="1" applyAlignment="1">
      <alignment horizontal="center"/>
    </xf>
    <xf numFmtId="0" fontId="25" fillId="20" borderId="22" xfId="0" applyFont="1" applyFill="1" applyBorder="1" applyAlignment="1">
      <alignment horizontal="center"/>
    </xf>
    <xf numFmtId="0" fontId="25" fillId="21" borderId="22" xfId="0" applyFont="1" applyFill="1" applyBorder="1" applyAlignment="1">
      <alignment horizontal="center"/>
    </xf>
    <xf numFmtId="0" fontId="29" fillId="15" borderId="22" xfId="0" applyFont="1" applyFill="1" applyBorder="1" applyAlignment="1">
      <alignment horizontal="center" vertical="center" wrapText="1"/>
    </xf>
    <xf numFmtId="0" fontId="31" fillId="24" borderId="22" xfId="0" applyFont="1" applyFill="1" applyBorder="1" applyAlignment="1">
      <alignment vertical="center"/>
    </xf>
    <xf numFmtId="172" fontId="25" fillId="24" borderId="22" xfId="0" applyNumberFormat="1" applyFont="1" applyFill="1" applyBorder="1" applyAlignment="1">
      <alignment horizontal="center"/>
    </xf>
    <xf numFmtId="0" fontId="31" fillId="24" borderId="22" xfId="0" applyFont="1" applyFill="1" applyBorder="1"/>
    <xf numFmtId="172" fontId="25" fillId="24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/>
    <xf numFmtId="0" fontId="31" fillId="25" borderId="22" xfId="0" applyFont="1" applyFill="1" applyBorder="1" applyAlignment="1">
      <alignment horizontal="center"/>
    </xf>
    <xf numFmtId="0" fontId="31" fillId="25" borderId="22" xfId="0" applyFont="1" applyFill="1" applyBorder="1" applyAlignment="1">
      <alignment horizontal="center" vertical="center"/>
    </xf>
    <xf numFmtId="0" fontId="25" fillId="25" borderId="22" xfId="0" applyFont="1" applyFill="1" applyBorder="1" applyAlignment="1">
      <alignment horizontal="center"/>
    </xf>
    <xf numFmtId="172" fontId="25" fillId="25" borderId="22" xfId="0" applyNumberFormat="1" applyFont="1" applyFill="1" applyBorder="1" applyAlignment="1">
      <alignment horizontal="center" vertical="center"/>
    </xf>
    <xf numFmtId="172" fontId="25" fillId="24" borderId="22" xfId="0" applyNumberFormat="1" applyFont="1" applyFill="1" applyBorder="1" applyAlignment="1">
      <alignment vertical="center"/>
    </xf>
    <xf numFmtId="172" fontId="31" fillId="24" borderId="22" xfId="0" applyNumberFormat="1" applyFont="1" applyFill="1" applyBorder="1" applyAlignment="1">
      <alignment horizontal="center" vertical="center"/>
    </xf>
    <xf numFmtId="0" fontId="31" fillId="24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 vertical="center"/>
    </xf>
    <xf numFmtId="172" fontId="25" fillId="25" borderId="22" xfId="0" applyNumberFormat="1" applyFont="1" applyFill="1" applyBorder="1" applyAlignment="1">
      <alignment vertical="center"/>
    </xf>
    <xf numFmtId="3" fontId="31" fillId="25" borderId="22" xfId="0" applyNumberFormat="1" applyFont="1" applyFill="1" applyBorder="1" applyAlignment="1">
      <alignment horizontal="center" vertical="center"/>
    </xf>
    <xf numFmtId="172" fontId="31" fillId="25" borderId="22" xfId="0" applyNumberFormat="1" applyFont="1" applyFill="1" applyBorder="1" applyAlignment="1">
      <alignment horizontal="center" vertical="center"/>
    </xf>
    <xf numFmtId="9" fontId="25" fillId="24" borderId="22" xfId="0" applyNumberFormat="1" applyFont="1" applyFill="1" applyBorder="1" applyAlignment="1">
      <alignment horizontal="center" vertical="center"/>
    </xf>
    <xf numFmtId="0" fontId="25" fillId="25" borderId="22" xfId="0" applyFont="1" applyFill="1" applyBorder="1" applyAlignment="1">
      <alignment horizontal="center" vertical="center"/>
    </xf>
    <xf numFmtId="174" fontId="25" fillId="25" borderId="22" xfId="0" applyNumberFormat="1" applyFont="1" applyFill="1" applyBorder="1" applyAlignment="1">
      <alignment horizontal="center" vertical="center"/>
    </xf>
    <xf numFmtId="9" fontId="25" fillId="25" borderId="22" xfId="0" applyNumberFormat="1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vertical="center"/>
    </xf>
    <xf numFmtId="172" fontId="25" fillId="24" borderId="10" xfId="0" applyNumberFormat="1" applyFont="1" applyFill="1" applyBorder="1" applyAlignment="1">
      <alignment vertical="center"/>
    </xf>
    <xf numFmtId="172" fontId="31" fillId="24" borderId="10" xfId="0" applyNumberFormat="1" applyFont="1" applyFill="1" applyBorder="1" applyAlignment="1">
      <alignment horizontal="center" vertical="center"/>
    </xf>
    <xf numFmtId="0" fontId="31" fillId="25" borderId="10" xfId="0" applyFont="1" applyFill="1" applyBorder="1" applyAlignment="1">
      <alignment horizontal="left" vertical="center"/>
    </xf>
    <xf numFmtId="172" fontId="31" fillId="26" borderId="10" xfId="0" applyNumberFormat="1" applyFont="1" applyFill="1" applyBorder="1" applyAlignment="1">
      <alignment horizontal="center" vertical="center"/>
    </xf>
    <xf numFmtId="172" fontId="31" fillId="24" borderId="11" xfId="0" applyNumberFormat="1" applyFont="1" applyFill="1" applyBorder="1" applyAlignment="1">
      <alignment horizontal="center" vertical="center"/>
    </xf>
    <xf numFmtId="3" fontId="31" fillId="25" borderId="10" xfId="0" applyNumberFormat="1" applyFont="1" applyFill="1" applyBorder="1" applyAlignment="1">
      <alignment horizontal="center" vertical="center"/>
    </xf>
    <xf numFmtId="0" fontId="31" fillId="25" borderId="11" xfId="0" applyFont="1" applyFill="1" applyBorder="1" applyAlignment="1">
      <alignment horizontal="center" vertical="center"/>
    </xf>
    <xf numFmtId="172" fontId="31" fillId="25" borderId="10" xfId="0" applyNumberFormat="1" applyFont="1" applyFill="1" applyBorder="1" applyAlignment="1">
      <alignment horizontal="center" vertical="center"/>
    </xf>
    <xf numFmtId="172" fontId="25" fillId="25" borderId="11" xfId="0" applyNumberFormat="1" applyFont="1" applyFill="1" applyBorder="1" applyAlignment="1">
      <alignment horizontal="center" vertical="center"/>
    </xf>
    <xf numFmtId="172" fontId="31" fillId="25" borderId="11" xfId="0" applyNumberFormat="1" applyFont="1" applyFill="1" applyBorder="1" applyAlignment="1">
      <alignment horizontal="center" vertical="center"/>
    </xf>
    <xf numFmtId="172" fontId="31" fillId="26" borderId="11" xfId="0" applyNumberFormat="1" applyFont="1" applyFill="1" applyBorder="1" applyAlignment="1">
      <alignment horizontal="center" vertical="center"/>
    </xf>
    <xf numFmtId="3" fontId="25" fillId="26" borderId="10" xfId="0" applyNumberFormat="1" applyFont="1" applyFill="1" applyBorder="1" applyAlignment="1">
      <alignment horizontal="center" vertical="center"/>
    </xf>
    <xf numFmtId="3" fontId="31" fillId="26" borderId="10" xfId="0" applyNumberFormat="1" applyFont="1" applyFill="1" applyBorder="1" applyAlignment="1">
      <alignment horizontal="center" vertical="center"/>
    </xf>
    <xf numFmtId="0" fontId="25" fillId="12" borderId="13" xfId="0" applyFont="1" applyFill="1" applyBorder="1" applyAlignment="1">
      <alignment horizontal="center" vertical="center"/>
    </xf>
    <xf numFmtId="172" fontId="31" fillId="12" borderId="13" xfId="0" applyNumberFormat="1" applyFont="1" applyFill="1" applyBorder="1" applyAlignment="1">
      <alignment horizontal="center" vertical="center"/>
    </xf>
    <xf numFmtId="9" fontId="25" fillId="24" borderId="10" xfId="0" applyNumberFormat="1" applyFont="1" applyFill="1" applyBorder="1" applyAlignment="1">
      <alignment horizontal="center" vertical="center"/>
    </xf>
    <xf numFmtId="0" fontId="31" fillId="24" borderId="9" xfId="0" applyFont="1" applyFill="1" applyBorder="1" applyAlignment="1">
      <alignment horizontal="left" vertical="center"/>
    </xf>
    <xf numFmtId="0" fontId="31" fillId="24" borderId="9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left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10" xfId="0" applyFont="1" applyFill="1" applyBorder="1" applyAlignment="1">
      <alignment horizontal="left" vertical="center" wrapText="1"/>
    </xf>
    <xf numFmtId="0" fontId="25" fillId="24" borderId="22" xfId="0" applyFont="1" applyFill="1" applyBorder="1" applyAlignment="1">
      <alignment horizontal="left" vertical="center" wrapText="1"/>
    </xf>
    <xf numFmtId="0" fontId="25" fillId="24" borderId="22" xfId="0" applyFont="1" applyFill="1" applyBorder="1" applyAlignment="1">
      <alignment horizontal="left" vertical="center"/>
    </xf>
    <xf numFmtId="0" fontId="31" fillId="24" borderId="22" xfId="0" applyFont="1" applyFill="1" applyBorder="1" applyAlignment="1">
      <alignment horizontal="left" vertical="center"/>
    </xf>
    <xf numFmtId="0" fontId="25" fillId="25" borderId="22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 wrapText="1"/>
    </xf>
    <xf numFmtId="0" fontId="69" fillId="9" borderId="9" xfId="0" applyFont="1" applyFill="1" applyBorder="1" applyAlignment="1">
      <alignment horizontal="center" vertical="center" wrapText="1"/>
    </xf>
    <xf numFmtId="0" fontId="69" fillId="9" borderId="10" xfId="0" applyFont="1" applyFill="1" applyBorder="1" applyAlignment="1">
      <alignment horizontal="center" vertical="center" wrapText="1"/>
    </xf>
    <xf numFmtId="0" fontId="69" fillId="9" borderId="11" xfId="0" applyFont="1" applyFill="1" applyBorder="1" applyAlignment="1">
      <alignment horizontal="center" vertical="center" wrapText="1"/>
    </xf>
    <xf numFmtId="172" fontId="73" fillId="25" borderId="10" xfId="0" applyNumberFormat="1" applyFont="1" applyFill="1" applyBorder="1" applyAlignment="1">
      <alignment horizontal="center" vertical="center"/>
    </xf>
    <xf numFmtId="0" fontId="74" fillId="0" borderId="0" xfId="0" applyFont="1"/>
    <xf numFmtId="41" fontId="66" fillId="0" borderId="10" xfId="2" applyFont="1" applyBorder="1" applyAlignment="1">
      <alignment horizontal="center" vertical="center"/>
    </xf>
    <xf numFmtId="41" fontId="63" fillId="0" borderId="10" xfId="2" applyFont="1" applyBorder="1" applyAlignment="1">
      <alignment horizontal="center" vertical="center"/>
    </xf>
    <xf numFmtId="172" fontId="57" fillId="25" borderId="11" xfId="0" applyNumberFormat="1" applyFont="1" applyFill="1" applyBorder="1" applyAlignment="1">
      <alignment horizontal="center" vertical="center"/>
    </xf>
    <xf numFmtId="172" fontId="25" fillId="28" borderId="10" xfId="0" applyNumberFormat="1" applyFont="1" applyFill="1" applyBorder="1" applyAlignment="1">
      <alignment horizontal="center" vertical="center"/>
    </xf>
    <xf numFmtId="172" fontId="31" fillId="28" borderId="10" xfId="0" applyNumberFormat="1" applyFont="1" applyFill="1" applyBorder="1" applyAlignment="1">
      <alignment horizontal="center" vertical="center"/>
    </xf>
    <xf numFmtId="172" fontId="31" fillId="28" borderId="11" xfId="0" applyNumberFormat="1" applyFont="1" applyFill="1" applyBorder="1" applyAlignment="1">
      <alignment horizontal="center" vertical="center"/>
    </xf>
    <xf numFmtId="172" fontId="25" fillId="28" borderId="13" xfId="0" applyNumberFormat="1" applyFont="1" applyFill="1" applyBorder="1" applyAlignment="1">
      <alignment horizontal="center" vertical="center"/>
    </xf>
    <xf numFmtId="172" fontId="31" fillId="28" borderId="13" xfId="0" applyNumberFormat="1" applyFont="1" applyFill="1" applyBorder="1" applyAlignment="1">
      <alignment horizontal="center" vertical="center"/>
    </xf>
    <xf numFmtId="172" fontId="31" fillId="28" borderId="14" xfId="0" applyNumberFormat="1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center" vertical="center"/>
    </xf>
    <xf numFmtId="0" fontId="73" fillId="25" borderId="10" xfId="0" applyFont="1" applyFill="1" applyBorder="1" applyAlignment="1">
      <alignment horizontal="center" vertical="center"/>
    </xf>
    <xf numFmtId="9" fontId="25" fillId="25" borderId="10" xfId="0" applyNumberFormat="1" applyFont="1" applyFill="1" applyBorder="1" applyAlignment="1">
      <alignment horizontal="center" vertical="center"/>
    </xf>
    <xf numFmtId="174" fontId="73" fillId="25" borderId="10" xfId="0" applyNumberFormat="1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left" vertical="center"/>
    </xf>
    <xf numFmtId="0" fontId="60" fillId="25" borderId="10" xfId="0" applyFont="1" applyFill="1" applyBorder="1" applyAlignment="1">
      <alignment horizontal="left" vertical="center"/>
    </xf>
    <xf numFmtId="0" fontId="60" fillId="0" borderId="10" xfId="0" applyFont="1" applyBorder="1" applyAlignment="1">
      <alignment horizontal="left" vertical="center"/>
    </xf>
    <xf numFmtId="0" fontId="31" fillId="25" borderId="9" xfId="0" applyFont="1" applyFill="1" applyBorder="1" applyAlignment="1">
      <alignment horizontal="center" vertical="center"/>
    </xf>
    <xf numFmtId="0" fontId="25" fillId="25" borderId="9" xfId="0" applyFont="1" applyFill="1" applyBorder="1" applyAlignment="1">
      <alignment horizontal="center" vertical="center"/>
    </xf>
    <xf numFmtId="0" fontId="60" fillId="25" borderId="9" xfId="0" applyFont="1" applyFill="1" applyBorder="1" applyAlignment="1">
      <alignment horizontal="center" vertical="center"/>
    </xf>
    <xf numFmtId="172" fontId="25" fillId="14" borderId="10" xfId="0" applyNumberFormat="1" applyFont="1" applyFill="1" applyBorder="1" applyAlignment="1">
      <alignment horizontal="left" vertical="center"/>
    </xf>
    <xf numFmtId="9" fontId="25" fillId="0" borderId="10" xfId="0" applyNumberFormat="1" applyFont="1" applyBorder="1" applyAlignment="1">
      <alignment horizontal="left" vertical="center"/>
    </xf>
    <xf numFmtId="1" fontId="25" fillId="0" borderId="10" xfId="0" applyNumberFormat="1" applyFont="1" applyBorder="1" applyAlignment="1">
      <alignment horizontal="left" vertical="center" wrapText="1"/>
    </xf>
    <xf numFmtId="0" fontId="25" fillId="19" borderId="10" xfId="0" applyFont="1" applyFill="1" applyBorder="1" applyAlignment="1">
      <alignment horizontal="left" vertical="center"/>
    </xf>
    <xf numFmtId="0" fontId="44" fillId="23" borderId="10" xfId="0" applyFont="1" applyFill="1" applyBorder="1" applyAlignment="1">
      <alignment horizontal="center" vertical="center"/>
    </xf>
    <xf numFmtId="3" fontId="31" fillId="24" borderId="11" xfId="0" applyNumberFormat="1" applyFont="1" applyFill="1" applyBorder="1"/>
    <xf numFmtId="0" fontId="28" fillId="0" borderId="0" xfId="0" applyFont="1" applyAlignment="1">
      <alignment vertical="center"/>
    </xf>
    <xf numFmtId="41" fontId="66" fillId="0" borderId="0" xfId="0" applyNumberFormat="1" applyFont="1"/>
    <xf numFmtId="0" fontId="29" fillId="15" borderId="54" xfId="0" applyFont="1" applyFill="1" applyBorder="1" applyAlignment="1">
      <alignment horizontal="center" vertical="center" wrapText="1"/>
    </xf>
    <xf numFmtId="0" fontId="29" fillId="15" borderId="55" xfId="0" applyFont="1" applyFill="1" applyBorder="1" applyAlignment="1">
      <alignment horizontal="center" vertical="center" wrapText="1"/>
    </xf>
    <xf numFmtId="0" fontId="31" fillId="24" borderId="54" xfId="0" applyFont="1" applyFill="1" applyBorder="1" applyAlignment="1">
      <alignment horizontal="center" vertical="center"/>
    </xf>
    <xf numFmtId="172" fontId="25" fillId="24" borderId="55" xfId="0" applyNumberFormat="1" applyFont="1" applyFill="1" applyBorder="1" applyAlignment="1">
      <alignment horizontal="center" vertical="center"/>
    </xf>
    <xf numFmtId="0" fontId="25" fillId="24" borderId="54" xfId="0" applyFont="1" applyFill="1" applyBorder="1" applyAlignment="1">
      <alignment horizontal="center" vertical="center"/>
    </xf>
    <xf numFmtId="172" fontId="31" fillId="24" borderId="55" xfId="0" applyNumberFormat="1" applyFont="1" applyFill="1" applyBorder="1" applyAlignment="1">
      <alignment horizontal="center" vertical="center"/>
    </xf>
    <xf numFmtId="0" fontId="31" fillId="25" borderId="54" xfId="0" applyFont="1" applyFill="1" applyBorder="1" applyAlignment="1">
      <alignment horizontal="center" vertical="center"/>
    </xf>
    <xf numFmtId="0" fontId="31" fillId="25" borderId="55" xfId="0" applyFont="1" applyFill="1" applyBorder="1" applyAlignment="1">
      <alignment horizontal="center" vertical="center"/>
    </xf>
    <xf numFmtId="0" fontId="25" fillId="25" borderId="54" xfId="0" applyFont="1" applyFill="1" applyBorder="1" applyAlignment="1">
      <alignment horizontal="center" vertical="center"/>
    </xf>
    <xf numFmtId="172" fontId="25" fillId="25" borderId="55" xfId="0" applyNumberFormat="1" applyFont="1" applyFill="1" applyBorder="1" applyAlignment="1">
      <alignment horizontal="center" vertical="center"/>
    </xf>
    <xf numFmtId="172" fontId="31" fillId="25" borderId="55" xfId="0" applyNumberFormat="1" applyFont="1" applyFill="1" applyBorder="1" applyAlignment="1">
      <alignment horizontal="center" vertical="center"/>
    </xf>
    <xf numFmtId="170" fontId="25" fillId="0" borderId="34" xfId="1" applyNumberFormat="1" applyFont="1" applyBorder="1"/>
    <xf numFmtId="43" fontId="66" fillId="0" borderId="0" xfId="1" applyFont="1"/>
    <xf numFmtId="170" fontId="66" fillId="0" borderId="0" xfId="1" applyNumberFormat="1" applyFont="1"/>
    <xf numFmtId="1" fontId="65" fillId="0" borderId="22" xfId="0" applyNumberFormat="1" applyFont="1" applyBorder="1"/>
    <xf numFmtId="41" fontId="45" fillId="0" borderId="10" xfId="2" applyFont="1" applyBorder="1"/>
    <xf numFmtId="0" fontId="75" fillId="0" borderId="34" xfId="0" applyFont="1" applyBorder="1"/>
    <xf numFmtId="169" fontId="65" fillId="0" borderId="22" xfId="0" applyNumberFormat="1" applyFont="1" applyBorder="1"/>
    <xf numFmtId="0" fontId="9" fillId="0" borderId="0" xfId="0" applyFont="1" applyAlignment="1">
      <alignment horizontal="left" vertical="top" wrapText="1"/>
    </xf>
    <xf numFmtId="169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29" xfId="0" applyFont="1" applyBorder="1"/>
    <xf numFmtId="0" fontId="20" fillId="0" borderId="21" xfId="0" applyFont="1" applyBorder="1"/>
    <xf numFmtId="0" fontId="0" fillId="0" borderId="0" xfId="0"/>
    <xf numFmtId="0" fontId="32" fillId="0" borderId="10" xfId="0" applyFont="1" applyBorder="1"/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9" borderId="9" xfId="0" applyFont="1" applyFill="1" applyBorder="1" applyAlignment="1">
      <alignment horizontal="center"/>
    </xf>
    <xf numFmtId="0" fontId="51" fillId="9" borderId="10" xfId="0" applyFont="1" applyFill="1" applyBorder="1" applyAlignment="1">
      <alignment horizontal="center"/>
    </xf>
    <xf numFmtId="0" fontId="51" fillId="9" borderId="11" xfId="0" applyFont="1" applyFill="1" applyBorder="1" applyAlignment="1">
      <alignment horizontal="center"/>
    </xf>
    <xf numFmtId="0" fontId="48" fillId="0" borderId="9" xfId="0" applyFont="1" applyBorder="1" applyAlignment="1">
      <alignment horizontal="justify" vertical="center" wrapText="1"/>
    </xf>
    <xf numFmtId="0" fontId="48" fillId="0" borderId="10" xfId="0" applyFont="1" applyBorder="1" applyAlignment="1">
      <alignment horizontal="justify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0" fontId="51" fillId="0" borderId="9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3" borderId="46" xfId="0" applyFont="1" applyFill="1" applyBorder="1" applyAlignment="1">
      <alignment horizontal="center"/>
    </xf>
    <xf numFmtId="0" fontId="51" fillId="3" borderId="47" xfId="0" applyFont="1" applyFill="1" applyBorder="1" applyAlignment="1">
      <alignment horizontal="center"/>
    </xf>
    <xf numFmtId="0" fontId="51" fillId="3" borderId="48" xfId="0" applyFont="1" applyFill="1" applyBorder="1" applyAlignment="1">
      <alignment horizontal="center"/>
    </xf>
    <xf numFmtId="0" fontId="51" fillId="9" borderId="12" xfId="0" applyFont="1" applyFill="1" applyBorder="1" applyAlignment="1">
      <alignment horizontal="center"/>
    </xf>
    <xf numFmtId="0" fontId="51" fillId="9" borderId="13" xfId="0" applyFont="1" applyFill="1" applyBorder="1" applyAlignment="1">
      <alignment horizontal="center"/>
    </xf>
    <xf numFmtId="0" fontId="48" fillId="0" borderId="9" xfId="6" applyFont="1" applyBorder="1" applyAlignment="1">
      <alignment vertical="center"/>
    </xf>
    <xf numFmtId="0" fontId="48" fillId="0" borderId="10" xfId="6" applyFont="1" applyBorder="1" applyAlignment="1">
      <alignment vertical="center"/>
    </xf>
    <xf numFmtId="168" fontId="48" fillId="0" borderId="10" xfId="6" applyNumberFormat="1" applyFont="1" applyBorder="1" applyAlignment="1">
      <alignment horizontal="left" vertical="center" wrapText="1"/>
    </xf>
    <xf numFmtId="168" fontId="48" fillId="0" borderId="11" xfId="6" applyNumberFormat="1" applyFont="1" applyBorder="1" applyAlignment="1">
      <alignment horizontal="left" vertical="center" wrapText="1"/>
    </xf>
    <xf numFmtId="0" fontId="53" fillId="0" borderId="4" xfId="6" applyFont="1" applyBorder="1" applyAlignment="1">
      <alignment horizontal="center" vertical="center"/>
    </xf>
    <xf numFmtId="0" fontId="53" fillId="0" borderId="5" xfId="6" applyFont="1" applyBorder="1" applyAlignment="1">
      <alignment horizontal="center" vertical="center"/>
    </xf>
    <xf numFmtId="0" fontId="53" fillId="0" borderId="6" xfId="6" applyFont="1" applyBorder="1" applyAlignment="1">
      <alignment horizontal="center" vertical="center"/>
    </xf>
    <xf numFmtId="0" fontId="53" fillId="0" borderId="7" xfId="6" applyFont="1" applyBorder="1" applyAlignment="1">
      <alignment horizontal="center" vertical="center"/>
    </xf>
    <xf numFmtId="0" fontId="53" fillId="0" borderId="0" xfId="6" applyFont="1" applyAlignment="1">
      <alignment horizontal="center" vertical="center"/>
    </xf>
    <xf numFmtId="0" fontId="53" fillId="0" borderId="8" xfId="6" applyFont="1" applyBorder="1" applyAlignment="1">
      <alignment horizontal="center" vertical="center"/>
    </xf>
    <xf numFmtId="0" fontId="53" fillId="9" borderId="9" xfId="6" applyFont="1" applyFill="1" applyBorder="1" applyAlignment="1">
      <alignment horizontal="center" vertical="center"/>
    </xf>
    <xf numFmtId="0" fontId="53" fillId="9" borderId="10" xfId="6" applyFont="1" applyFill="1" applyBorder="1" applyAlignment="1">
      <alignment horizontal="center" vertical="center"/>
    </xf>
    <xf numFmtId="0" fontId="53" fillId="9" borderId="11" xfId="6" applyFont="1" applyFill="1" applyBorder="1" applyAlignment="1">
      <alignment horizontal="center" vertical="center"/>
    </xf>
    <xf numFmtId="0" fontId="48" fillId="0" borderId="9" xfId="6" applyFont="1" applyBorder="1" applyAlignment="1">
      <alignment horizontal="left" vertical="center"/>
    </xf>
    <xf numFmtId="0" fontId="48" fillId="0" borderId="10" xfId="6" applyFont="1" applyBorder="1" applyAlignment="1">
      <alignment horizontal="left" vertical="center"/>
    </xf>
    <xf numFmtId="0" fontId="51" fillId="0" borderId="50" xfId="0" applyFont="1" applyBorder="1" applyAlignment="1">
      <alignment horizontal="center"/>
    </xf>
    <xf numFmtId="0" fontId="49" fillId="0" borderId="24" xfId="0" applyFont="1" applyBorder="1"/>
    <xf numFmtId="0" fontId="49" fillId="0" borderId="21" xfId="0" applyFont="1" applyBorder="1"/>
    <xf numFmtId="0" fontId="51" fillId="12" borderId="56" xfId="0" applyFont="1" applyFill="1" applyBorder="1" applyAlignment="1">
      <alignment horizontal="center"/>
    </xf>
    <xf numFmtId="0" fontId="49" fillId="0" borderId="57" xfId="0" applyFont="1" applyBorder="1"/>
    <xf numFmtId="0" fontId="49" fillId="0" borderId="58" xfId="0" applyFont="1" applyBorder="1"/>
    <xf numFmtId="0" fontId="48" fillId="0" borderId="50" xfId="0" applyFont="1" applyBorder="1" applyAlignment="1">
      <alignment vertical="center"/>
    </xf>
    <xf numFmtId="168" fontId="48" fillId="0" borderId="23" xfId="0" applyNumberFormat="1" applyFont="1" applyBorder="1" applyAlignment="1">
      <alignment horizontal="left" vertical="center" wrapText="1"/>
    </xf>
    <xf numFmtId="0" fontId="49" fillId="0" borderId="51" xfId="0" applyFont="1" applyBorder="1"/>
    <xf numFmtId="0" fontId="51" fillId="13" borderId="23" xfId="0" applyFont="1" applyFill="1" applyBorder="1" applyAlignment="1">
      <alignment horizontal="center"/>
    </xf>
    <xf numFmtId="0" fontId="51" fillId="13" borderId="24" xfId="0" applyFont="1" applyFill="1" applyBorder="1" applyAlignment="1">
      <alignment horizontal="center"/>
    </xf>
    <xf numFmtId="0" fontId="51" fillId="13" borderId="51" xfId="0" applyFont="1" applyFill="1" applyBorder="1" applyAlignment="1">
      <alignment horizontal="center"/>
    </xf>
    <xf numFmtId="0" fontId="48" fillId="0" borderId="50" xfId="0" applyFont="1" applyBorder="1" applyAlignment="1">
      <alignment horizontal="left" vertical="center"/>
    </xf>
    <xf numFmtId="168" fontId="48" fillId="0" borderId="26" xfId="0" applyNumberFormat="1" applyFont="1" applyBorder="1" applyAlignment="1">
      <alignment horizontal="left" vertical="center" wrapText="1"/>
    </xf>
    <xf numFmtId="0" fontId="49" fillId="0" borderId="27" xfId="0" applyFont="1" applyBorder="1"/>
    <xf numFmtId="0" fontId="49" fillId="0" borderId="52" xfId="0" applyFont="1" applyBorder="1"/>
    <xf numFmtId="0" fontId="49" fillId="0" borderId="29" xfId="0" applyFont="1" applyBorder="1"/>
    <xf numFmtId="0" fontId="48" fillId="0" borderId="0" xfId="0" applyFont="1"/>
    <xf numFmtId="0" fontId="49" fillId="0" borderId="8" xfId="0" applyFont="1" applyBorder="1"/>
    <xf numFmtId="0" fontId="49" fillId="0" borderId="30" xfId="0" applyFont="1" applyBorder="1"/>
    <xf numFmtId="0" fontId="49" fillId="0" borderId="31" xfId="0" applyFont="1" applyBorder="1"/>
    <xf numFmtId="0" fontId="49" fillId="0" borderId="53" xfId="0" applyFont="1" applyBorder="1"/>
    <xf numFmtId="0" fontId="49" fillId="0" borderId="5" xfId="0" applyFont="1" applyBorder="1"/>
    <xf numFmtId="0" fontId="49" fillId="0" borderId="6" xfId="0" applyFont="1" applyBorder="1"/>
    <xf numFmtId="0" fontId="51" fillId="12" borderId="50" xfId="0" applyFont="1" applyFill="1" applyBorder="1" applyAlignment="1">
      <alignment horizontal="center" vertical="center"/>
    </xf>
    <xf numFmtId="0" fontId="51" fillId="12" borderId="23" xfId="0" applyFont="1" applyFill="1" applyBorder="1" applyAlignment="1">
      <alignment horizontal="center" vertical="center"/>
    </xf>
    <xf numFmtId="0" fontId="67" fillId="12" borderId="35" xfId="0" applyFont="1" applyFill="1" applyBorder="1" applyAlignment="1">
      <alignment horizontal="center"/>
    </xf>
    <xf numFmtId="0" fontId="63" fillId="0" borderId="36" xfId="0" applyFont="1" applyBorder="1"/>
    <xf numFmtId="0" fontId="63" fillId="0" borderId="37" xfId="0" applyFont="1" applyBorder="1"/>
    <xf numFmtId="0" fontId="66" fillId="0" borderId="20" xfId="0" applyFont="1" applyBorder="1" applyAlignment="1">
      <alignment horizontal="left" vertical="center"/>
    </xf>
    <xf numFmtId="0" fontId="63" fillId="0" borderId="21" xfId="0" applyFont="1" applyBorder="1"/>
    <xf numFmtId="0" fontId="67" fillId="0" borderId="15" xfId="0" applyFont="1" applyBorder="1" applyAlignment="1">
      <alignment horizontal="center" vertical="center"/>
    </xf>
    <xf numFmtId="0" fontId="63" fillId="0" borderId="16" xfId="0" applyFont="1" applyBorder="1"/>
    <xf numFmtId="0" fontId="63" fillId="0" borderId="17" xfId="0" applyFont="1" applyBorder="1"/>
    <xf numFmtId="0" fontId="67" fillId="0" borderId="18" xfId="0" applyFont="1" applyBorder="1" applyAlignment="1">
      <alignment horizontal="center" vertical="center"/>
    </xf>
    <xf numFmtId="0" fontId="66" fillId="0" borderId="0" xfId="0" applyFont="1"/>
    <xf numFmtId="0" fontId="63" fillId="0" borderId="19" xfId="0" applyFont="1" applyBorder="1"/>
    <xf numFmtId="0" fontId="67" fillId="12" borderId="20" xfId="0" applyFont="1" applyFill="1" applyBorder="1" applyAlignment="1">
      <alignment horizontal="center" vertical="center"/>
    </xf>
    <xf numFmtId="0" fontId="67" fillId="12" borderId="23" xfId="0" applyFont="1" applyFill="1" applyBorder="1" applyAlignment="1">
      <alignment horizontal="center" vertical="center"/>
    </xf>
    <xf numFmtId="0" fontId="63" fillId="0" borderId="24" xfId="0" applyFont="1" applyBorder="1"/>
    <xf numFmtId="0" fontId="63" fillId="0" borderId="25" xfId="0" applyFont="1" applyBorder="1"/>
    <xf numFmtId="168" fontId="63" fillId="0" borderId="26" xfId="0" applyNumberFormat="1" applyFont="1" applyBorder="1" applyAlignment="1">
      <alignment horizontal="left" vertical="center" wrapText="1"/>
    </xf>
    <xf numFmtId="0" fontId="63" fillId="0" borderId="27" xfId="0" applyFont="1" applyBorder="1"/>
    <xf numFmtId="0" fontId="63" fillId="0" borderId="28" xfId="0" applyFont="1" applyBorder="1"/>
    <xf numFmtId="0" fontId="63" fillId="0" borderId="29" xfId="0" applyFont="1" applyBorder="1"/>
    <xf numFmtId="0" fontId="63" fillId="0" borderId="0" xfId="0" applyFont="1"/>
    <xf numFmtId="0" fontId="63" fillId="0" borderId="30" xfId="0" applyFont="1" applyBorder="1"/>
    <xf numFmtId="0" fontId="63" fillId="0" borderId="31" xfId="0" applyFont="1" applyBorder="1"/>
    <xf numFmtId="0" fontId="63" fillId="0" borderId="32" xfId="0" applyFont="1" applyBorder="1"/>
    <xf numFmtId="168" fontId="66" fillId="0" borderId="23" xfId="0" applyNumberFormat="1" applyFont="1" applyBorder="1" applyAlignment="1">
      <alignment horizontal="left" vertical="center" wrapText="1"/>
    </xf>
    <xf numFmtId="0" fontId="66" fillId="0" borderId="20" xfId="0" applyFont="1" applyBorder="1" applyAlignment="1">
      <alignment vertical="center"/>
    </xf>
    <xf numFmtId="0" fontId="67" fillId="0" borderId="20" xfId="0" applyFont="1" applyBorder="1" applyAlignment="1">
      <alignment horizontal="center"/>
    </xf>
    <xf numFmtId="0" fontId="67" fillId="13" borderId="23" xfId="0" applyFont="1" applyFill="1" applyBorder="1" applyAlignment="1">
      <alignment horizontal="center"/>
    </xf>
    <xf numFmtId="0" fontId="67" fillId="13" borderId="24" xfId="0" applyFont="1" applyFill="1" applyBorder="1" applyAlignment="1">
      <alignment horizontal="center"/>
    </xf>
    <xf numFmtId="0" fontId="67" fillId="13" borderId="25" xfId="0" applyFont="1" applyFill="1" applyBorder="1" applyAlignment="1">
      <alignment horizontal="center"/>
    </xf>
    <xf numFmtId="0" fontId="49" fillId="0" borderId="49" xfId="0" applyFont="1" applyBorder="1"/>
    <xf numFmtId="0" fontId="48" fillId="0" borderId="26" xfId="0" applyFont="1" applyBorder="1" applyAlignment="1">
      <alignment horizontal="left" vertical="center" wrapText="1"/>
    </xf>
    <xf numFmtId="0" fontId="48" fillId="0" borderId="23" xfId="0" applyFont="1" applyBorder="1" applyAlignment="1">
      <alignment horizontal="center" vertical="center" wrapText="1"/>
    </xf>
    <xf numFmtId="168" fontId="49" fillId="0" borderId="26" xfId="0" applyNumberFormat="1" applyFont="1" applyBorder="1" applyAlignment="1">
      <alignment horizontal="center" vertical="center" wrapText="1"/>
    </xf>
    <xf numFmtId="0" fontId="49" fillId="0" borderId="0" xfId="0" applyFont="1"/>
    <xf numFmtId="0" fontId="31" fillId="26" borderId="9" xfId="0" applyFont="1" applyFill="1" applyBorder="1" applyAlignment="1">
      <alignment horizontal="center"/>
    </xf>
    <xf numFmtId="0" fontId="44" fillId="23" borderId="10" xfId="0" applyFont="1" applyFill="1" applyBorder="1"/>
    <xf numFmtId="0" fontId="31" fillId="12" borderId="12" xfId="0" applyFont="1" applyFill="1" applyBorder="1" applyAlignment="1">
      <alignment horizontal="center" vertical="center"/>
    </xf>
    <xf numFmtId="0" fontId="72" fillId="0" borderId="13" xfId="0" applyFont="1" applyBorder="1" applyAlignment="1">
      <alignment vertical="center"/>
    </xf>
    <xf numFmtId="0" fontId="31" fillId="25" borderId="9" xfId="0" applyFont="1" applyFill="1" applyBorder="1" applyAlignment="1">
      <alignment horizontal="center"/>
    </xf>
    <xf numFmtId="0" fontId="31" fillId="26" borderId="10" xfId="0" applyFont="1" applyFill="1" applyBorder="1" applyAlignment="1">
      <alignment horizontal="left"/>
    </xf>
    <xf numFmtId="0" fontId="25" fillId="0" borderId="9" xfId="0" applyFont="1" applyBorder="1" applyAlignment="1">
      <alignment horizontal="left" wrapText="1"/>
    </xf>
    <xf numFmtId="0" fontId="44" fillId="0" borderId="10" xfId="0" applyFont="1" applyBorder="1"/>
    <xf numFmtId="0" fontId="25" fillId="0" borderId="10" xfId="0" applyFont="1" applyBorder="1" applyAlignment="1">
      <alignment horizontal="left"/>
    </xf>
    <xf numFmtId="0" fontId="44" fillId="0" borderId="11" xfId="0" applyFont="1" applyBorder="1"/>
    <xf numFmtId="0" fontId="31" fillId="0" borderId="9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24" borderId="9" xfId="0" applyFont="1" applyFill="1" applyBorder="1" applyAlignment="1">
      <alignment horizontal="center"/>
    </xf>
    <xf numFmtId="0" fontId="25" fillId="0" borderId="9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center" vertical="center"/>
    </xf>
    <xf numFmtId="0" fontId="44" fillId="0" borderId="41" xfId="0" applyFont="1" applyBorder="1"/>
    <xf numFmtId="0" fontId="44" fillId="0" borderId="42" xfId="0" applyFont="1" applyBorder="1"/>
    <xf numFmtId="0" fontId="66" fillId="0" borderId="10" xfId="0" applyFont="1" applyBorder="1"/>
    <xf numFmtId="0" fontId="31" fillId="12" borderId="9" xfId="0" applyFont="1" applyFill="1" applyBorder="1" applyAlignment="1">
      <alignment horizontal="center" vertical="center"/>
    </xf>
    <xf numFmtId="0" fontId="31" fillId="12" borderId="10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44" fillId="0" borderId="5" xfId="0" applyFont="1" applyBorder="1"/>
    <xf numFmtId="0" fontId="44" fillId="0" borderId="6" xfId="0" applyFont="1" applyBorder="1"/>
    <xf numFmtId="0" fontId="31" fillId="0" borderId="4" xfId="0" applyFont="1" applyBorder="1" applyAlignment="1">
      <alignment horizontal="center"/>
    </xf>
    <xf numFmtId="0" fontId="66" fillId="0" borderId="5" xfId="0" applyFont="1" applyBorder="1"/>
    <xf numFmtId="0" fontId="31" fillId="0" borderId="7" xfId="0" applyFont="1" applyBorder="1" applyAlignment="1">
      <alignment horizontal="center"/>
    </xf>
    <xf numFmtId="0" fontId="44" fillId="0" borderId="8" xfId="0" applyFont="1" applyBorder="1"/>
    <xf numFmtId="0" fontId="31" fillId="25" borderId="50" xfId="0" applyFont="1" applyFill="1" applyBorder="1" applyAlignment="1">
      <alignment horizontal="center"/>
    </xf>
    <xf numFmtId="0" fontId="44" fillId="23" borderId="24" xfId="0" applyFont="1" applyFill="1" applyBorder="1"/>
    <xf numFmtId="0" fontId="44" fillId="23" borderId="21" xfId="0" applyFont="1" applyFill="1" applyBorder="1"/>
    <xf numFmtId="0" fontId="25" fillId="0" borderId="50" xfId="0" applyFont="1" applyBorder="1" applyAlignment="1">
      <alignment horizontal="left" wrapText="1"/>
    </xf>
    <xf numFmtId="0" fontId="44" fillId="0" borderId="21" xfId="0" applyFont="1" applyBorder="1"/>
    <xf numFmtId="0" fontId="25" fillId="0" borderId="23" xfId="0" applyFont="1" applyBorder="1" applyAlignment="1">
      <alignment horizontal="left"/>
    </xf>
    <xf numFmtId="0" fontId="44" fillId="0" borderId="24" xfId="0" applyFont="1" applyBorder="1"/>
    <xf numFmtId="0" fontId="44" fillId="0" borderId="51" xfId="0" applyFont="1" applyBorder="1"/>
    <xf numFmtId="0" fontId="31" fillId="0" borderId="50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24" borderId="50" xfId="0" applyFont="1" applyFill="1" applyBorder="1" applyAlignment="1">
      <alignment horizontal="center"/>
    </xf>
    <xf numFmtId="0" fontId="31" fillId="12" borderId="5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25" fillId="0" borderId="50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2" fillId="0" borderId="21" xfId="0" applyFont="1" applyBorder="1"/>
    <xf numFmtId="0" fontId="34" fillId="0" borderId="23" xfId="0" applyFont="1" applyBorder="1" applyAlignment="1">
      <alignment horizontal="left" vertical="top" wrapText="1"/>
    </xf>
    <xf numFmtId="0" fontId="32" fillId="0" borderId="24" xfId="0" applyFont="1" applyBorder="1"/>
    <xf numFmtId="0" fontId="32" fillId="0" borderId="25" xfId="0" applyFont="1" applyBorder="1"/>
    <xf numFmtId="0" fontId="33" fillId="0" borderId="20" xfId="0" applyFont="1" applyBorder="1" applyAlignment="1">
      <alignment horizontal="center"/>
    </xf>
    <xf numFmtId="0" fontId="33" fillId="13" borderId="23" xfId="0" applyFont="1" applyFill="1" applyBorder="1" applyAlignment="1">
      <alignment horizontal="center"/>
    </xf>
    <xf numFmtId="0" fontId="41" fillId="15" borderId="35" xfId="0" applyFont="1" applyFill="1" applyBorder="1" applyAlignment="1">
      <alignment horizontal="center" vertical="center" wrapText="1"/>
    </xf>
    <xf numFmtId="0" fontId="32" fillId="0" borderId="36" xfId="0" applyFont="1" applyBorder="1"/>
    <xf numFmtId="0" fontId="32" fillId="0" borderId="37" xfId="0" applyFont="1" applyBorder="1"/>
    <xf numFmtId="0" fontId="34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32" fillId="0" borderId="16" xfId="0" applyFont="1" applyBorder="1"/>
    <xf numFmtId="0" fontId="32" fillId="0" borderId="17" xfId="0" applyFont="1" applyBorder="1"/>
    <xf numFmtId="0" fontId="22" fillId="0" borderId="18" xfId="0" applyFont="1" applyBorder="1" applyAlignment="1">
      <alignment horizontal="center"/>
    </xf>
    <xf numFmtId="0" fontId="32" fillId="0" borderId="19" xfId="0" applyFont="1" applyBorder="1"/>
    <xf numFmtId="0" fontId="5" fillId="0" borderId="18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/>
    </xf>
    <xf numFmtId="0" fontId="33" fillId="12" borderId="20" xfId="0" applyFont="1" applyFill="1" applyBorder="1" applyAlignment="1">
      <alignment horizontal="center" vertical="center"/>
    </xf>
    <xf numFmtId="0" fontId="33" fillId="12" borderId="2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2" fillId="0" borderId="5" xfId="0" applyFont="1" applyBorder="1"/>
    <xf numFmtId="0" fontId="32" fillId="0" borderId="6" xfId="0" applyFont="1" applyBorder="1"/>
    <xf numFmtId="0" fontId="22" fillId="0" borderId="7" xfId="0" applyFont="1" applyBorder="1" applyAlignment="1">
      <alignment horizontal="center"/>
    </xf>
    <xf numFmtId="0" fontId="32" fillId="0" borderId="8" xfId="0" applyFont="1" applyBorder="1"/>
    <xf numFmtId="0" fontId="33" fillId="0" borderId="7" xfId="0" applyFont="1" applyBorder="1" applyAlignment="1">
      <alignment horizontal="center"/>
    </xf>
    <xf numFmtId="0" fontId="32" fillId="0" borderId="27" xfId="0" applyFont="1" applyBorder="1"/>
    <xf numFmtId="0" fontId="31" fillId="12" borderId="35" xfId="0" applyFont="1" applyFill="1" applyBorder="1" applyAlignment="1">
      <alignment horizontal="center"/>
    </xf>
    <xf numFmtId="0" fontId="44" fillId="0" borderId="36" xfId="0" applyFont="1" applyBorder="1"/>
    <xf numFmtId="0" fontId="44" fillId="0" borderId="37" xfId="0" applyFont="1" applyBorder="1"/>
    <xf numFmtId="0" fontId="31" fillId="0" borderId="20" xfId="0" applyFont="1" applyBorder="1" applyAlignment="1">
      <alignment horizontal="center"/>
    </xf>
    <xf numFmtId="0" fontId="31" fillId="13" borderId="23" xfId="0" applyFont="1" applyFill="1" applyBorder="1" applyAlignment="1">
      <alignment horizontal="center"/>
    </xf>
    <xf numFmtId="0" fontId="31" fillId="13" borderId="24" xfId="0" applyFont="1" applyFill="1" applyBorder="1" applyAlignment="1">
      <alignment horizontal="center"/>
    </xf>
    <xf numFmtId="0" fontId="31" fillId="13" borderId="25" xfId="0" applyFont="1" applyFill="1" applyBorder="1" applyAlignment="1">
      <alignment horizontal="center"/>
    </xf>
    <xf numFmtId="0" fontId="28" fillId="0" borderId="20" xfId="0" applyFont="1" applyBorder="1" applyAlignment="1">
      <alignment vertical="center"/>
    </xf>
    <xf numFmtId="168" fontId="28" fillId="0" borderId="23" xfId="0" applyNumberFormat="1" applyFont="1" applyBorder="1" applyAlignment="1">
      <alignment horizontal="left" vertical="center" wrapText="1"/>
    </xf>
    <xf numFmtId="0" fontId="44" fillId="0" borderId="25" xfId="0" applyFont="1" applyBorder="1"/>
    <xf numFmtId="0" fontId="26" fillId="0" borderId="15" xfId="0" applyFont="1" applyBorder="1" applyAlignment="1">
      <alignment horizontal="center" vertical="center"/>
    </xf>
    <xf numFmtId="0" fontId="44" fillId="0" borderId="16" xfId="0" applyFont="1" applyBorder="1"/>
    <xf numFmtId="0" fontId="44" fillId="0" borderId="17" xfId="0" applyFont="1" applyBorder="1"/>
    <xf numFmtId="0" fontId="26" fillId="0" borderId="18" xfId="0" applyFont="1" applyBorder="1" applyAlignment="1">
      <alignment horizontal="center" vertical="center"/>
    </xf>
    <xf numFmtId="0" fontId="44" fillId="0" borderId="19" xfId="0" applyFont="1" applyBorder="1"/>
    <xf numFmtId="0" fontId="26" fillId="12" borderId="20" xfId="0" applyFont="1" applyFill="1" applyBorder="1" applyAlignment="1">
      <alignment horizontal="center" vertical="center"/>
    </xf>
    <xf numFmtId="0" fontId="26" fillId="12" borderId="23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left" vertical="center"/>
    </xf>
    <xf numFmtId="168" fontId="71" fillId="0" borderId="26" xfId="0" applyNumberFormat="1" applyFont="1" applyBorder="1" applyAlignment="1">
      <alignment horizontal="left" vertical="center" wrapText="1"/>
    </xf>
    <xf numFmtId="0" fontId="71" fillId="0" borderId="27" xfId="0" applyFont="1" applyBorder="1"/>
    <xf numFmtId="0" fontId="71" fillId="0" borderId="28" xfId="0" applyFont="1" applyBorder="1"/>
    <xf numFmtId="0" fontId="71" fillId="0" borderId="30" xfId="0" applyFont="1" applyBorder="1"/>
    <xf numFmtId="0" fontId="71" fillId="0" borderId="31" xfId="0" applyFont="1" applyBorder="1"/>
    <xf numFmtId="0" fontId="71" fillId="0" borderId="32" xfId="0" applyFont="1" applyBorder="1"/>
    <xf numFmtId="0" fontId="31" fillId="12" borderId="12" xfId="0" applyFont="1" applyFill="1" applyBorder="1" applyAlignment="1">
      <alignment horizontal="center"/>
    </xf>
    <xf numFmtId="0" fontId="44" fillId="0" borderId="13" xfId="0" applyFont="1" applyBorder="1"/>
    <xf numFmtId="0" fontId="28" fillId="0" borderId="10" xfId="0" applyFont="1" applyBorder="1" applyAlignment="1">
      <alignment horizontal="left" vertical="center" wrapText="1"/>
    </xf>
    <xf numFmtId="0" fontId="31" fillId="13" borderId="46" xfId="0" applyFont="1" applyFill="1" applyBorder="1" applyAlignment="1">
      <alignment horizontal="center"/>
    </xf>
    <xf numFmtId="0" fontId="31" fillId="13" borderId="47" xfId="0" applyFont="1" applyFill="1" applyBorder="1" applyAlignment="1">
      <alignment horizontal="center"/>
    </xf>
    <xf numFmtId="0" fontId="31" fillId="13" borderId="48" xfId="0" applyFont="1" applyFill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12" borderId="9" xfId="0" applyFont="1" applyFill="1" applyBorder="1" applyAlignment="1">
      <alignment horizontal="center"/>
    </xf>
    <xf numFmtId="0" fontId="31" fillId="12" borderId="10" xfId="0" applyFont="1" applyFill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0" fillId="0" borderId="24" xfId="0" applyFont="1" applyBorder="1"/>
    <xf numFmtId="0" fontId="29" fillId="16" borderId="35" xfId="0" applyFont="1" applyFill="1" applyBorder="1" applyAlignment="1">
      <alignment horizontal="center"/>
    </xf>
    <xf numFmtId="0" fontId="20" fillId="0" borderId="36" xfId="0" applyFont="1" applyBorder="1"/>
    <xf numFmtId="0" fontId="20" fillId="0" borderId="37" xfId="0" applyFont="1" applyBorder="1"/>
    <xf numFmtId="0" fontId="27" fillId="0" borderId="20" xfId="0" applyFont="1" applyBorder="1" applyAlignment="1">
      <alignment vertical="center"/>
    </xf>
    <xf numFmtId="168" fontId="27" fillId="0" borderId="23" xfId="0" applyNumberFormat="1" applyFont="1" applyBorder="1" applyAlignment="1">
      <alignment horizontal="left" vertical="center" wrapText="1"/>
    </xf>
    <xf numFmtId="0" fontId="20" fillId="0" borderId="25" xfId="0" applyFont="1" applyBorder="1"/>
    <xf numFmtId="0" fontId="29" fillId="13" borderId="23" xfId="0" applyFont="1" applyFill="1" applyBorder="1" applyAlignment="1">
      <alignment horizontal="center"/>
    </xf>
    <xf numFmtId="0" fontId="29" fillId="13" borderId="24" xfId="0" applyFont="1" applyFill="1" applyBorder="1" applyAlignment="1">
      <alignment horizontal="center"/>
    </xf>
    <xf numFmtId="0" fontId="29" fillId="13" borderId="25" xfId="0" applyFont="1" applyFill="1" applyBorder="1" applyAlignment="1">
      <alignment horizontal="center"/>
    </xf>
    <xf numFmtId="0" fontId="27" fillId="0" borderId="20" xfId="0" applyFont="1" applyBorder="1" applyAlignment="1">
      <alignment horizontal="left" vertical="center"/>
    </xf>
    <xf numFmtId="168" fontId="43" fillId="0" borderId="23" xfId="0" applyNumberFormat="1" applyFont="1" applyBorder="1" applyAlignment="1">
      <alignment horizontal="left" vertical="center" wrapText="1"/>
    </xf>
    <xf numFmtId="168" fontId="27" fillId="0" borderId="26" xfId="0" applyNumberFormat="1" applyFont="1" applyBorder="1" applyAlignment="1">
      <alignment horizontal="left" vertical="center" wrapText="1"/>
    </xf>
    <xf numFmtId="0" fontId="20" fillId="0" borderId="27" xfId="0" applyFont="1" applyBorder="1"/>
    <xf numFmtId="0" fontId="20" fillId="0" borderId="28" xfId="0" applyFont="1" applyBorder="1"/>
    <xf numFmtId="0" fontId="20" fillId="0" borderId="19" xfId="0" applyFont="1" applyBorder="1"/>
    <xf numFmtId="0" fontId="20" fillId="0" borderId="30" xfId="0" applyFont="1" applyBorder="1"/>
    <xf numFmtId="0" fontId="20" fillId="0" borderId="31" xfId="0" applyFont="1" applyBorder="1"/>
    <xf numFmtId="0" fontId="20" fillId="0" borderId="32" xfId="0" applyFont="1" applyBorder="1"/>
    <xf numFmtId="0" fontId="20" fillId="0" borderId="16" xfId="0" applyFont="1" applyBorder="1"/>
    <xf numFmtId="0" fontId="20" fillId="0" borderId="17" xfId="0" applyFont="1" applyBorder="1"/>
    <xf numFmtId="0" fontId="42" fillId="16" borderId="20" xfId="0" applyFont="1" applyFill="1" applyBorder="1" applyAlignment="1">
      <alignment horizontal="center" vertical="center"/>
    </xf>
    <xf numFmtId="0" fontId="26" fillId="16" borderId="23" xfId="0" applyFont="1" applyFill="1" applyBorder="1" applyAlignment="1">
      <alignment horizontal="center" vertical="center"/>
    </xf>
    <xf numFmtId="0" fontId="31" fillId="24" borderId="9" xfId="0" applyFont="1" applyFill="1" applyBorder="1" applyAlignment="1">
      <alignment horizontal="center" vertical="center"/>
    </xf>
    <xf numFmtId="0" fontId="44" fillId="23" borderId="10" xfId="0" applyFont="1" applyFill="1" applyBorder="1" applyAlignment="1">
      <alignment vertical="center"/>
    </xf>
    <xf numFmtId="0" fontId="31" fillId="12" borderId="43" xfId="0" applyFont="1" applyFill="1" applyBorder="1" applyAlignment="1">
      <alignment horizontal="center" vertical="center"/>
    </xf>
    <xf numFmtId="0" fontId="44" fillId="0" borderId="3" xfId="0" applyFont="1" applyBorder="1"/>
    <xf numFmtId="0" fontId="31" fillId="12" borderId="3" xfId="0" applyFont="1" applyFill="1" applyBorder="1" applyAlignment="1">
      <alignment horizontal="center" vertical="center"/>
    </xf>
    <xf numFmtId="0" fontId="44" fillId="0" borderId="44" xfId="0" applyFont="1" applyBorder="1"/>
    <xf numFmtId="0" fontId="44" fillId="0" borderId="10" xfId="0" applyFont="1" applyBorder="1" applyAlignment="1">
      <alignment vertical="center"/>
    </xf>
    <xf numFmtId="0" fontId="25" fillId="0" borderId="10" xfId="0" applyFont="1" applyBorder="1" applyAlignment="1">
      <alignment horizontal="left" vertical="center"/>
    </xf>
    <xf numFmtId="0" fontId="44" fillId="0" borderId="11" xfId="0" applyFont="1" applyBorder="1" applyAlignment="1">
      <alignment vertical="center"/>
    </xf>
    <xf numFmtId="0" fontId="31" fillId="28" borderId="9" xfId="0" applyFont="1" applyFill="1" applyBorder="1" applyAlignment="1">
      <alignment horizontal="center"/>
    </xf>
    <xf numFmtId="0" fontId="44" fillId="9" borderId="10" xfId="0" applyFont="1" applyFill="1" applyBorder="1"/>
    <xf numFmtId="0" fontId="25" fillId="29" borderId="12" xfId="0" applyFont="1" applyFill="1" applyBorder="1" applyAlignment="1">
      <alignment horizontal="center"/>
    </xf>
    <xf numFmtId="0" fontId="44" fillId="9" borderId="13" xfId="0" applyFont="1" applyFill="1" applyBorder="1"/>
    <xf numFmtId="0" fontId="19" fillId="0" borderId="1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5" fillId="12" borderId="20" xfId="0" applyFont="1" applyFill="1" applyBorder="1" applyAlignment="1">
      <alignment horizontal="center" vertical="center"/>
    </xf>
    <xf numFmtId="0" fontId="19" fillId="12" borderId="23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left" vertical="center"/>
    </xf>
    <xf numFmtId="168" fontId="9" fillId="0" borderId="23" xfId="0" applyNumberFormat="1" applyFont="1" applyBorder="1" applyAlignment="1">
      <alignment horizontal="left" vertical="center" wrapText="1"/>
    </xf>
    <xf numFmtId="168" fontId="14" fillId="0" borderId="26" xfId="0" applyNumberFormat="1" applyFont="1" applyBorder="1" applyAlignment="1">
      <alignment horizontal="left" vertical="center" wrapText="1"/>
    </xf>
    <xf numFmtId="0" fontId="45" fillId="0" borderId="0" xfId="0" applyFont="1"/>
    <xf numFmtId="0" fontId="21" fillId="0" borderId="20" xfId="0" applyFont="1" applyBorder="1" applyAlignment="1">
      <alignment vertical="center"/>
    </xf>
    <xf numFmtId="168" fontId="21" fillId="0" borderId="23" xfId="0" applyNumberFormat="1" applyFont="1" applyBorder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0" fontId="22" fillId="0" borderId="20" xfId="0" applyFont="1" applyBorder="1" applyAlignment="1">
      <alignment horizontal="center"/>
    </xf>
    <xf numFmtId="0" fontId="22" fillId="12" borderId="35" xfId="0" applyFont="1" applyFill="1" applyBorder="1" applyAlignment="1">
      <alignment horizontal="center"/>
    </xf>
    <xf numFmtId="0" fontId="22" fillId="13" borderId="23" xfId="0" applyFont="1" applyFill="1" applyBorder="1" applyAlignment="1">
      <alignment horizontal="center"/>
    </xf>
    <xf numFmtId="0" fontId="22" fillId="13" borderId="24" xfId="0" applyFont="1" applyFill="1" applyBorder="1" applyAlignment="1">
      <alignment horizontal="center"/>
    </xf>
    <xf numFmtId="0" fontId="22" fillId="13" borderId="25" xfId="0" applyFont="1" applyFill="1" applyBorder="1" applyAlignment="1">
      <alignment horizontal="center"/>
    </xf>
    <xf numFmtId="0" fontId="64" fillId="0" borderId="20" xfId="0" applyFont="1" applyBorder="1" applyAlignment="1">
      <alignment horizontal="center"/>
    </xf>
    <xf numFmtId="0" fontId="33" fillId="12" borderId="35" xfId="0" applyFont="1" applyFill="1" applyBorder="1" applyAlignment="1">
      <alignment horizontal="center"/>
    </xf>
    <xf numFmtId="0" fontId="9" fillId="0" borderId="20" xfId="0" applyFont="1" applyBorder="1" applyAlignment="1">
      <alignment vertical="center"/>
    </xf>
    <xf numFmtId="0" fontId="33" fillId="13" borderId="24" xfId="0" applyFont="1" applyFill="1" applyBorder="1" applyAlignment="1">
      <alignment horizontal="center"/>
    </xf>
    <xf numFmtId="0" fontId="33" fillId="13" borderId="25" xfId="0" applyFont="1" applyFill="1" applyBorder="1" applyAlignment="1">
      <alignment horizontal="center"/>
    </xf>
    <xf numFmtId="0" fontId="9" fillId="0" borderId="20" xfId="0" applyFont="1" applyBorder="1" applyAlignment="1">
      <alignment horizontal="left" vertical="center"/>
    </xf>
    <xf numFmtId="0" fontId="5" fillId="12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168" fontId="10" fillId="3" borderId="26" xfId="0" applyNumberFormat="1" applyFont="1" applyFill="1" applyBorder="1" applyAlignment="1">
      <alignment horizontal="left" vertical="center" wrapText="1"/>
    </xf>
    <xf numFmtId="0" fontId="47" fillId="3" borderId="27" xfId="0" applyFont="1" applyFill="1" applyBorder="1"/>
    <xf numFmtId="0" fontId="47" fillId="3" borderId="28" xfId="0" applyFont="1" applyFill="1" applyBorder="1"/>
    <xf numFmtId="0" fontId="47" fillId="3" borderId="30" xfId="0" applyFont="1" applyFill="1" applyBorder="1"/>
    <xf numFmtId="0" fontId="47" fillId="3" borderId="31" xfId="0" applyFont="1" applyFill="1" applyBorder="1"/>
    <xf numFmtId="0" fontId="47" fillId="3" borderId="32" xfId="0" applyFont="1" applyFill="1" applyBorder="1"/>
    <xf numFmtId="168" fontId="9" fillId="0" borderId="26" xfId="0" applyNumberFormat="1" applyFont="1" applyBorder="1" applyAlignment="1">
      <alignment horizontal="left" vertical="center" wrapText="1"/>
    </xf>
    <xf numFmtId="0" fontId="32" fillId="0" borderId="28" xfId="0" applyFont="1" applyBorder="1"/>
    <xf numFmtId="0" fontId="32" fillId="0" borderId="29" xfId="0" applyFont="1" applyBorder="1"/>
    <xf numFmtId="0" fontId="32" fillId="0" borderId="30" xfId="0" applyFont="1" applyBorder="1"/>
    <xf numFmtId="0" fontId="32" fillId="0" borderId="31" xfId="0" applyFont="1" applyBorder="1"/>
    <xf numFmtId="0" fontId="32" fillId="0" borderId="32" xfId="0" applyFont="1" applyBorder="1"/>
    <xf numFmtId="0" fontId="9" fillId="18" borderId="23" xfId="0" applyFont="1" applyFill="1" applyBorder="1" applyAlignment="1">
      <alignment horizontal="left" vertical="center"/>
    </xf>
    <xf numFmtId="0" fontId="33" fillId="0" borderId="9" xfId="0" applyFont="1" applyBorder="1" applyAlignment="1">
      <alignment horizontal="center"/>
    </xf>
    <xf numFmtId="0" fontId="34" fillId="12" borderId="12" xfId="0" applyFont="1" applyFill="1" applyBorder="1" applyAlignment="1">
      <alignment horizontal="center"/>
    </xf>
    <xf numFmtId="0" fontId="32" fillId="0" borderId="13" xfId="0" applyFont="1" applyBorder="1"/>
    <xf numFmtId="0" fontId="33" fillId="0" borderId="10" xfId="0" applyFont="1" applyBorder="1" applyAlignment="1">
      <alignment horizontal="left"/>
    </xf>
    <xf numFmtId="0" fontId="34" fillId="0" borderId="9" xfId="0" applyFont="1" applyBorder="1" applyAlignment="1">
      <alignment horizontal="left" wrapText="1"/>
    </xf>
    <xf numFmtId="0" fontId="34" fillId="0" borderId="10" xfId="0" applyFont="1" applyBorder="1" applyAlignment="1">
      <alignment horizontal="left"/>
    </xf>
    <xf numFmtId="0" fontId="32" fillId="0" borderId="11" xfId="0" applyFont="1" applyBorder="1"/>
    <xf numFmtId="0" fontId="33" fillId="0" borderId="10" xfId="0" applyFont="1" applyBorder="1" applyAlignment="1">
      <alignment horizontal="center"/>
    </xf>
    <xf numFmtId="0" fontId="34" fillId="0" borderId="9" xfId="0" applyFont="1" applyBorder="1" applyAlignment="1">
      <alignment horizontal="left" vertical="center" wrapText="1"/>
    </xf>
    <xf numFmtId="0" fontId="33" fillId="12" borderId="9" xfId="0" applyFont="1" applyFill="1" applyBorder="1" applyAlignment="1">
      <alignment horizontal="center" vertical="center"/>
    </xf>
    <xf numFmtId="0" fontId="33" fillId="12" borderId="10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left" wrapText="1"/>
    </xf>
  </cellXfs>
  <cellStyles count="8">
    <cellStyle name="Hipervínculo" xfId="5" builtinId="8"/>
    <cellStyle name="Millares" xfId="1" builtinId="3"/>
    <cellStyle name="Millares [0]" xfId="2" builtinId="6"/>
    <cellStyle name="Moneda" xfId="3" builtinId="4"/>
    <cellStyle name="Normal" xfId="0" builtinId="0"/>
    <cellStyle name="Normal 3" xfId="7" xr:uid="{35650BC5-84E3-478C-918B-06E6E6006F1C}"/>
    <cellStyle name="Normal_MATRIZ DE COFINANICACION" xfId="6" xr:uid="{00000000-0005-0000-0000-000005000000}"/>
    <cellStyle name="Porcentaje" xfId="4" builtinId="5"/>
  </cellStyles>
  <dxfs count="0"/>
  <tableStyles count="0" defaultTableStyle="TableStyleMedium2" defaultPivotStyle="PivotStyleLight16"/>
  <colors>
    <mruColors>
      <color rgb="FF3399FF"/>
      <color rgb="FF0099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57150</xdr:rowOff>
    </xdr:from>
    <xdr:to>
      <xdr:col>9</xdr:col>
      <xdr:colOff>685801</xdr:colOff>
      <xdr:row>1</xdr:row>
      <xdr:rowOff>152400</xdr:rowOff>
    </xdr:to>
    <xdr:sp macro="" textlink="">
      <xdr:nvSpPr>
        <xdr:cNvPr id="2" name="Flecha: pentágon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29792E-FCF5-4537-802F-A3EDFAC4D556}"/>
            </a:ext>
          </a:extLst>
        </xdr:cNvPr>
        <xdr:cNvSpPr/>
      </xdr:nvSpPr>
      <xdr:spPr>
        <a:xfrm flipH="1">
          <a:off x="8345805" y="57150"/>
          <a:ext cx="676276" cy="278130"/>
        </a:xfrm>
        <a:prstGeom prst="homePlate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CO" sz="1100" b="1">
              <a:solidFill>
                <a:srgbClr val="FFFF00"/>
              </a:solidFill>
            </a:rPr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://LICITACIONES%202004/TANGUA%202004%20-%20DIRECCIONES/PUESTO%20SALUD%20SANTANDER%20-%20DIREC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VC\CVC_2021\Informaci&#243;n_German\COSTOS%20comparativos%20AJUSTADO%202021-MAYO%2024_ESTA_S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://Documentos/TIMANATOR/PROYECTOS/METODOLO2/Usuario/COLEGIO%20EL%20TABLON%20PANAMERICANO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.%20CVC\CONVENIOS\ADICIONES%20CONVENIOS\3_MATRIZ%20FINAL%20DE%20ADI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resup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InfGral"/>
      <sheetName val="PptoGral"/>
      <sheetName val="ProgCuenca"/>
      <sheetName val="Resumen"/>
      <sheetName val="Desemb2017"/>
      <sheetName val="Ppto2017"/>
      <sheetName val="Det_Ejec2017"/>
      <sheetName val="PptoCVC2017Mod"/>
      <sheetName val="PptoOTRO2017Mod"/>
      <sheetName val="Desemb2018"/>
      <sheetName val="Ppto2018"/>
      <sheetName val="Det_Ejec2018"/>
      <sheetName val="PptoCVC2018Mod"/>
      <sheetName val="PptoOTRO2018Mod"/>
      <sheetName val="Desemb2019"/>
      <sheetName val="Ppto2019"/>
      <sheetName val="Det_Ejec2019"/>
      <sheetName val="PptoCVC2019Mod"/>
      <sheetName val="PptoOTRO2019Mod"/>
      <sheetName val="Parámetros"/>
      <sheetName val="GESTION"/>
      <sheetName val="BD"/>
      <sheetName val="5.1 AP"/>
      <sheetName val="5.2 SSP"/>
      <sheetName val="5.3 CV"/>
      <sheetName val="5.4 ENR"/>
      <sheetName val="5.5 BP"/>
      <sheetName val="5.6 BUD"/>
      <sheetName val="5.6 BUD_"/>
      <sheetName val="5.7 MC"/>
      <sheetName val="5.8 SAF"/>
      <sheetName val="5.9 GUA"/>
      <sheetName val="5.10 CERCO BUD"/>
      <sheetName val="VigAnt_Mant"/>
      <sheetName val="15. CERCO BUD"/>
      <sheetName val="IMPLEMENTACION"/>
      <sheetName val="SOSTENIMEINTO"/>
      <sheetName val="SSP_Mant_Siembras"/>
      <sheetName val="SSP_Mant_Cercos"/>
      <sheetName val="CV_Mant"/>
      <sheetName val="ENR_Mant"/>
      <sheetName val="SAF_Mant"/>
      <sheetName val="SAF_MAT01"/>
      <sheetName val="BP_Mant"/>
      <sheetName val="BUD_Mant"/>
      <sheetName val="MC_Mant"/>
      <sheetName val="GUA_Mant"/>
      <sheetName val="AP_Mant"/>
      <sheetName val="Hoja1"/>
      <sheetName val="Cons_Mant"/>
      <sheetName val="Esquema Mant"/>
      <sheetName val="Ajustes"/>
      <sheetName val="Datos"/>
      <sheetName val="Contrapartida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Divulgación_y_promoción_local</v>
          </cell>
          <cell r="I2" t="str">
            <v>CVC</v>
          </cell>
          <cell r="K2" t="str">
            <v>Ahorros</v>
          </cell>
          <cell r="L2" t="str">
            <v>CONVENIO DE ASOCIACIÓN</v>
          </cell>
        </row>
        <row r="3">
          <cell r="A3" t="str">
            <v>Divulgación_y_promoción_regional</v>
          </cell>
          <cell r="I3" t="str">
            <v>OTRO</v>
          </cell>
          <cell r="K3" t="str">
            <v>Corriente</v>
          </cell>
          <cell r="L3" t="str">
            <v>CONVENIO INTERADMINISTRATIVO</v>
          </cell>
        </row>
        <row r="4">
          <cell r="A4" t="str">
            <v>Fortalecimiento_socioambiental_proceso</v>
          </cell>
          <cell r="L4" t="str">
            <v>CONTRATO</v>
          </cell>
        </row>
        <row r="5">
          <cell r="A5" t="str">
            <v>Sostenimiento_HMP_vigencias_anteriores</v>
          </cell>
        </row>
        <row r="6">
          <cell r="A6" t="str">
            <v>Implementación_HMP</v>
          </cell>
        </row>
        <row r="7">
          <cell r="A7" t="str">
            <v>Sostenimiento_HMP</v>
          </cell>
        </row>
        <row r="8">
          <cell r="A8" t="str">
            <v>Mecanismo_facilitador_liberación_áreas</v>
          </cell>
        </row>
        <row r="9">
          <cell r="A9" t="str">
            <v>Monitoreo_y_evaluación_procesos_restauración</v>
          </cell>
        </row>
        <row r="10">
          <cell r="A10" t="str">
            <v>Seguimiento_y_evaluación</v>
          </cell>
        </row>
        <row r="11">
          <cell r="A11" t="str">
            <v>Gestión_administrativa_y_financiera</v>
          </cell>
        </row>
        <row r="12">
          <cell r="A12" t="str">
            <v>Gestión_administrativa_y_financiera_Fondo</v>
          </cell>
        </row>
        <row r="13">
          <cell r="A13" t="str">
            <v>Gestión_técnica</v>
          </cell>
        </row>
        <row r="14">
          <cell r="A14" t="str">
            <v>Adicionales_2018</v>
          </cell>
        </row>
        <row r="32">
          <cell r="D32" t="str">
            <v>Aislamiento_protección</v>
          </cell>
        </row>
        <row r="33">
          <cell r="D33" t="str">
            <v>Sistema_silvopastoril</v>
          </cell>
        </row>
        <row r="34">
          <cell r="D34" t="str">
            <v>Cerca_viva</v>
          </cell>
        </row>
        <row r="35">
          <cell r="D35" t="str">
            <v>Enriquecimiento</v>
          </cell>
        </row>
        <row r="36">
          <cell r="D36" t="str">
            <v>Bosque_protector</v>
          </cell>
        </row>
        <row r="37">
          <cell r="D37" t="str">
            <v>Bosque_uso_doméstico</v>
          </cell>
        </row>
        <row r="38">
          <cell r="D38" t="str">
            <v>Minicorrredor</v>
          </cell>
        </row>
        <row r="39">
          <cell r="D39" t="str">
            <v>Sistema_agroforestal</v>
          </cell>
        </row>
        <row r="40">
          <cell r="D40" t="str">
            <v>Guadua</v>
          </cell>
        </row>
        <row r="160">
          <cell r="D160" t="str">
            <v>Primer_mantenimiento_siembras</v>
          </cell>
        </row>
        <row r="161">
          <cell r="D161" t="str">
            <v>Segundo_mantenimiento_siembras</v>
          </cell>
        </row>
        <row r="162">
          <cell r="D162" t="str">
            <v>Tercer_mantenimiento_siembras</v>
          </cell>
        </row>
        <row r="163">
          <cell r="D163" t="str">
            <v>Cuarto_mantenimiento_siembras</v>
          </cell>
        </row>
        <row r="164">
          <cell r="D164" t="str">
            <v>Quinto_mantenimiento_siembras</v>
          </cell>
        </row>
        <row r="165">
          <cell r="D165" t="str">
            <v>Sexto_mantenimiento_siembras</v>
          </cell>
        </row>
        <row r="166">
          <cell r="D166" t="str">
            <v>Séptimo_mantenimiento_siembras</v>
          </cell>
        </row>
        <row r="167">
          <cell r="D167" t="str">
            <v>Mantenimiento_aislamiento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InfGral"/>
      <sheetName val="PptoGral"/>
      <sheetName val="ProgCuenca"/>
      <sheetName val="Resumen"/>
      <sheetName val="Desemb2017"/>
      <sheetName val="Ppto2017"/>
      <sheetName val="Det_Ejec2017"/>
      <sheetName val="PptoCVC2017Mod"/>
      <sheetName val="PptoOTRO2017Mod"/>
      <sheetName val="Desemb2018"/>
      <sheetName val="Ppto2018"/>
      <sheetName val="Det_Ejec2018"/>
      <sheetName val="PptoCVC2018Mod"/>
      <sheetName val="PptoOTRO2018Mod"/>
      <sheetName val="Desemb2019"/>
      <sheetName val="Ppto2019"/>
      <sheetName val="Det_Ejec2019"/>
      <sheetName val="PptoCVC2019Mod"/>
      <sheetName val="PptoOTRO2019Mod"/>
      <sheetName val="5.1 AP"/>
      <sheetName val="5.2 SSP"/>
      <sheetName val="5.3 CV"/>
      <sheetName val="5.4 ENR"/>
      <sheetName val="5.5 BP"/>
      <sheetName val="5.6 BUD"/>
      <sheetName val="excedentes"/>
      <sheetName val="5.7 MC"/>
      <sheetName val="5.8 SAF"/>
      <sheetName val="5.9 GUA"/>
      <sheetName val="VigAnt_Mant"/>
      <sheetName val="SSP_Mant"/>
      <sheetName val="CV_Mant"/>
      <sheetName val="ENR_Mant"/>
      <sheetName val="SAF_Mant"/>
      <sheetName val="BP_Mant"/>
      <sheetName val="BUD_Mant"/>
      <sheetName val="MC_Mant"/>
      <sheetName val="GUA_Mant"/>
      <sheetName val="Esquema Mant"/>
      <sheetName val="Ajustes"/>
      <sheetName val="Datos"/>
      <sheetName val="BD"/>
      <sheetName val="Cons_Mant"/>
      <sheetName val="Hoja3"/>
      <sheetName val="Parámetros"/>
      <sheetName val="COSTOS CON FONDO"/>
      <sheetName val="COSTOS SIN FONDO"/>
      <sheetName val="1.1 Sost AP_2018"/>
      <sheetName val="1.2 Sost AP_2019"/>
      <sheetName val="2.1 Sost SSP_2018"/>
      <sheetName val="2.2 Sost SSP_2019"/>
      <sheetName val="CERCO BUD"/>
      <sheetName val="HA-HMP-CONV"/>
      <sheetName val="RESUMEN  CONVENIOS CON FONDO"/>
      <sheetName val="PRESUPUESTO"/>
      <sheetName val="RESUMEN  CONVENIOS SIN FOND (2"/>
      <sheetName val="COSTOS SIN FONDO SIN BUD"/>
      <sheetName val="SAF"/>
      <sheetName val="MNC"/>
      <sheetName val="GUA"/>
      <sheetName val="adicion implementacion"/>
      <sheetName val="ADICION ACTIVIADES ADICIONALES"/>
      <sheetName val="ADICIONES SOSTENIMIENTO"/>
      <sheetName val="TOTAL ADICON IMP-SOS 2018-2019"/>
      <sheetName val="COSTOS SINFON CON BUD CON $ MEM"/>
      <sheetName val="TOTAL ADICON IMP-SOS 2018-2 (2"/>
      <sheetName val="ADICION ACTIVIADES ADICIONA (2"/>
      <sheetName val="ADICIONES SOSTENIMIENTO (2)"/>
      <sheetName val="adicion implementacion (2)"/>
      <sheetName val="CERCO BUD (2)"/>
      <sheetName val="Contrapartida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D32" t="str">
            <v>Aislamiento_protección</v>
          </cell>
        </row>
        <row r="33">
          <cell r="D33" t="str">
            <v>Sistema_silvopastoril</v>
          </cell>
        </row>
        <row r="34">
          <cell r="D34" t="str">
            <v>Cerca_viva</v>
          </cell>
        </row>
        <row r="35">
          <cell r="D35" t="str">
            <v>Enriquecimiento</v>
          </cell>
        </row>
        <row r="36">
          <cell r="D36" t="str">
            <v>Bosque_protector</v>
          </cell>
        </row>
        <row r="37">
          <cell r="D37" t="str">
            <v>Bosque_uso_doméstico</v>
          </cell>
        </row>
        <row r="38">
          <cell r="D38" t="str">
            <v>Minicorrredor</v>
          </cell>
        </row>
        <row r="39">
          <cell r="D39" t="str">
            <v>Sistema_agroforestal</v>
          </cell>
        </row>
        <row r="40">
          <cell r="D40" t="str">
            <v>Guadua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rancy Andrés Gómez" id="{9802A27B-87F6-4E8F-89D3-8A4CE27934BD}" userId="Francy Andrés Gómez" providerId="Non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5" dT="2024-02-01T15:04:57.42" personId="{9802A27B-87F6-4E8F-89D3-8A4CE27934BD}" id="{C0469E87-2B74-45D9-B02A-1883E9C18CA4}">
    <text>Calculado en base al auxilio de transporte del salario minimo</text>
  </threadedComment>
  <threadedComment ref="D79" dT="2025-02-10T01:10:49.62" personId="{9802A27B-87F6-4E8F-89D3-8A4CE27934BD}" id="{2B9C6265-D365-490A-BF63-C25196820727}">
    <text>Districampo.com</text>
  </threadedComment>
  <threadedComment ref="D80" dT="2025-02-10T00:31:06.51" personId="{9802A27B-87F6-4E8F-89D3-8A4CE27934BD}" id="{E7FD4875-B8EB-49DF-A697-312B4BE2A8DC}">
    <text>Districampo.com</text>
  </threadedComment>
  <threadedComment ref="D81" dT="2025-02-09T23:07:03.68" personId="{9802A27B-87F6-4E8F-89D3-8A4CE27934BD}" id="{4D990BF1-3643-40BB-9F1A-FBA4428DA0E8}">
    <text>Agropecuaria la Casa del ganadero</text>
  </threadedComment>
  <threadedComment ref="D83" dT="2025-02-09T23:07:31.10" personId="{9802A27B-87F6-4E8F-89D3-8A4CE27934BD}" id="{06B9310F-E5CB-4D40-A86D-CBB47367765D}">
    <text>SuperFox.com</text>
  </threadedComment>
  <threadedComment ref="D93" dT="2025-02-10T13:22:47.69" personId="{9802A27B-87F6-4E8F-89D3-8A4CE27934BD}" id="{389881A5-03B9-4771-80D9-0D618DE48478}">
    <text>Agrofacil.co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rgb="FFFF0000"/>
  </sheetPr>
  <dimension ref="A1:Q106"/>
  <sheetViews>
    <sheetView topLeftCell="A55" zoomScale="110" zoomScaleNormal="110" workbookViewId="0">
      <selection activeCell="K77" sqref="K77"/>
    </sheetView>
  </sheetViews>
  <sheetFormatPr baseColWidth="10" defaultColWidth="11.44140625" defaultRowHeight="14.4" x14ac:dyDescent="0.3"/>
  <cols>
    <col min="1" max="1" width="3.88671875" bestFit="1" customWidth="1"/>
    <col min="2" max="2" width="37.33203125" customWidth="1"/>
    <col min="5" max="5" width="13.44140625" customWidth="1"/>
    <col min="6" max="6" width="12.5546875" customWidth="1"/>
    <col min="7" max="7" width="12.44140625" customWidth="1"/>
    <col min="13" max="13" width="14" customWidth="1"/>
  </cols>
  <sheetData>
    <row r="1" spans="1:15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  <c r="N1" s="2"/>
    </row>
    <row r="2" spans="1:15" x14ac:dyDescent="0.3">
      <c r="B2" s="4"/>
    </row>
    <row r="3" spans="1:15" x14ac:dyDescent="0.3">
      <c r="B3" s="1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15" x14ac:dyDescent="0.3">
      <c r="F5" s="5" t="s">
        <v>3</v>
      </c>
      <c r="G5" s="6">
        <v>2025</v>
      </c>
    </row>
    <row r="6" spans="1:15" x14ac:dyDescent="0.3">
      <c r="B6" s="7" t="s">
        <v>4</v>
      </c>
      <c r="F6" s="5"/>
      <c r="G6" s="45"/>
      <c r="H6" s="5"/>
      <c r="I6" s="5"/>
      <c r="J6" s="5"/>
    </row>
    <row r="7" spans="1:15" x14ac:dyDescent="0.3">
      <c r="G7" s="43"/>
    </row>
    <row r="8" spans="1:15" x14ac:dyDescent="0.3">
      <c r="A8" s="5">
        <v>1</v>
      </c>
      <c r="B8" s="8" t="s">
        <v>5</v>
      </c>
      <c r="D8" s="9">
        <v>0.05</v>
      </c>
      <c r="E8" s="9" t="s">
        <v>6</v>
      </c>
      <c r="F8" s="9"/>
      <c r="G8" s="79"/>
      <c r="H8" s="10"/>
      <c r="I8" s="10"/>
      <c r="K8" s="11"/>
      <c r="L8" s="12"/>
      <c r="M8" s="13"/>
      <c r="N8" s="14"/>
    </row>
    <row r="9" spans="1:15" x14ac:dyDescent="0.3">
      <c r="A9" s="5">
        <v>2</v>
      </c>
      <c r="B9" s="8" t="s">
        <v>7</v>
      </c>
      <c r="D9" s="9">
        <v>0.2</v>
      </c>
      <c r="E9" s="9" t="s">
        <v>8</v>
      </c>
      <c r="F9" s="9"/>
      <c r="G9" s="79"/>
      <c r="H9" s="10"/>
      <c r="I9" s="10"/>
      <c r="K9" s="11"/>
      <c r="L9" s="12"/>
      <c r="M9" s="13"/>
      <c r="N9" s="14"/>
    </row>
    <row r="10" spans="1:15" x14ac:dyDescent="0.3">
      <c r="A10" s="5"/>
      <c r="B10" s="15" t="s">
        <v>9</v>
      </c>
      <c r="C10" s="16"/>
      <c r="D10" s="17">
        <v>0.12</v>
      </c>
      <c r="E10" s="15" t="s">
        <v>10</v>
      </c>
      <c r="F10" s="15"/>
      <c r="G10" s="65"/>
      <c r="H10" s="10"/>
      <c r="I10" s="10"/>
      <c r="K10" s="11"/>
      <c r="L10" s="12"/>
      <c r="M10" s="13"/>
      <c r="N10" s="14"/>
    </row>
    <row r="11" spans="1:15" x14ac:dyDescent="0.3">
      <c r="A11" s="5"/>
      <c r="B11" s="15"/>
      <c r="C11" s="16"/>
      <c r="D11" s="15"/>
      <c r="E11" s="15"/>
      <c r="F11" s="15"/>
      <c r="G11" s="65"/>
      <c r="H11" s="10"/>
      <c r="I11" s="10"/>
      <c r="K11" s="11"/>
      <c r="L11" s="12"/>
      <c r="M11" s="13"/>
      <c r="N11" s="14"/>
    </row>
    <row r="12" spans="1:15" x14ac:dyDescent="0.3">
      <c r="A12" s="5"/>
      <c r="B12" s="18"/>
      <c r="D12" s="18"/>
      <c r="E12" s="18"/>
      <c r="F12" s="18"/>
      <c r="G12" s="80"/>
      <c r="H12" s="19"/>
      <c r="I12" s="19"/>
      <c r="K12" s="12"/>
      <c r="L12" s="12"/>
      <c r="M12" s="20"/>
      <c r="N12" s="12"/>
    </row>
    <row r="13" spans="1:15" x14ac:dyDescent="0.3">
      <c r="A13" s="5">
        <v>5</v>
      </c>
      <c r="B13" s="21" t="s">
        <v>11</v>
      </c>
      <c r="C13" s="22"/>
      <c r="D13" s="23">
        <v>0.06</v>
      </c>
      <c r="E13" s="24"/>
      <c r="F13" s="24"/>
      <c r="G13" s="81"/>
      <c r="H13" s="25">
        <v>0.16</v>
      </c>
      <c r="I13" s="25">
        <v>0.125</v>
      </c>
      <c r="J13" s="25">
        <v>2.436E-2</v>
      </c>
      <c r="K13" s="25">
        <v>0.21829999999999999</v>
      </c>
      <c r="L13" s="25">
        <v>0.03</v>
      </c>
      <c r="M13" s="20"/>
      <c r="N13" s="26">
        <f>SUM(H13:M13)</f>
        <v>0.55766000000000004</v>
      </c>
      <c r="O13" s="27"/>
    </row>
    <row r="14" spans="1:15" x14ac:dyDescent="0.3">
      <c r="A14" s="5"/>
      <c r="D14" t="s">
        <v>12</v>
      </c>
      <c r="E14" s="2" t="s">
        <v>13</v>
      </c>
      <c r="F14" s="28" t="s">
        <v>14</v>
      </c>
      <c r="G14" s="78" t="s">
        <v>15</v>
      </c>
      <c r="H14" s="28" t="s">
        <v>16</v>
      </c>
      <c r="I14" s="28" t="s">
        <v>17</v>
      </c>
      <c r="J14" s="28" t="s">
        <v>372</v>
      </c>
      <c r="K14" s="28" t="s">
        <v>18</v>
      </c>
      <c r="L14" s="28" t="s">
        <v>19</v>
      </c>
      <c r="M14" s="28" t="s">
        <v>20</v>
      </c>
    </row>
    <row r="15" spans="1:15" x14ac:dyDescent="0.3">
      <c r="A15" s="5">
        <v>6</v>
      </c>
      <c r="B15" s="8" t="s">
        <v>21</v>
      </c>
      <c r="C15" s="29">
        <v>2024</v>
      </c>
      <c r="D15" s="30">
        <f>ROUND(SUM(G15:M15),0)</f>
        <v>130013</v>
      </c>
      <c r="E15" s="31">
        <f>D15*30</f>
        <v>3900390</v>
      </c>
      <c r="F15" s="31">
        <v>162000</v>
      </c>
      <c r="G15" s="200">
        <v>80000</v>
      </c>
      <c r="H15" s="32">
        <f>+$G$15*H13</f>
        <v>12800</v>
      </c>
      <c r="I15" s="32">
        <f>+$G$15*I13</f>
        <v>10000</v>
      </c>
      <c r="J15" s="32">
        <f>+$G$15*J13</f>
        <v>1948.8</v>
      </c>
      <c r="K15" s="32">
        <f>+$G$15*K13</f>
        <v>17464</v>
      </c>
      <c r="L15" s="32">
        <f>+$G$15*L13</f>
        <v>2400</v>
      </c>
      <c r="M15" s="33">
        <f>+F15/30</f>
        <v>5400</v>
      </c>
      <c r="O15" s="34"/>
    </row>
    <row r="16" spans="1:15" x14ac:dyDescent="0.3">
      <c r="A16" s="5">
        <v>7</v>
      </c>
      <c r="B16" s="8" t="s">
        <v>22</v>
      </c>
      <c r="C16" s="29">
        <v>2025</v>
      </c>
      <c r="D16" s="35">
        <f>ROUND(D15*(1+$D$13),0)</f>
        <v>137814</v>
      </c>
      <c r="E16" s="31">
        <f t="shared" ref="E16:E18" si="0">D16*30</f>
        <v>4134420</v>
      </c>
      <c r="F16" s="33"/>
      <c r="G16" s="33">
        <f>+E15</f>
        <v>3900390</v>
      </c>
      <c r="H16" s="32">
        <f>+$E$15*H13</f>
        <v>624062.4</v>
      </c>
      <c r="I16" s="32">
        <f>+$E$15*I13</f>
        <v>487548.75</v>
      </c>
      <c r="J16" s="32">
        <f>+$E$15*J13</f>
        <v>95013.500400000004</v>
      </c>
      <c r="K16" s="32">
        <f>+$E$15*K13</f>
        <v>851455.13699999999</v>
      </c>
      <c r="L16" s="32">
        <f>+$E$15*L13</f>
        <v>117011.7</v>
      </c>
      <c r="M16" s="33">
        <f>+F15</f>
        <v>162000</v>
      </c>
      <c r="O16" s="34"/>
    </row>
    <row r="17" spans="1:17" x14ac:dyDescent="0.3">
      <c r="A17" s="5">
        <v>8</v>
      </c>
      <c r="B17" s="8" t="s">
        <v>22</v>
      </c>
      <c r="C17" s="29">
        <v>2026</v>
      </c>
      <c r="D17" s="36">
        <f t="shared" ref="D17:D18" si="1">ROUND(D16*(1+$D$13),0)</f>
        <v>146083</v>
      </c>
      <c r="E17" s="31">
        <f t="shared" si="0"/>
        <v>4382490</v>
      </c>
      <c r="F17" s="33"/>
      <c r="G17" s="37">
        <f>SUM(G16:M16)</f>
        <v>6237481.4874000009</v>
      </c>
      <c r="H17" s="37"/>
      <c r="L17" s="38"/>
      <c r="O17" s="39"/>
    </row>
    <row r="18" spans="1:17" x14ac:dyDescent="0.3">
      <c r="A18" s="5">
        <v>9</v>
      </c>
      <c r="B18" s="8" t="s">
        <v>22</v>
      </c>
      <c r="C18" s="29">
        <v>2027</v>
      </c>
      <c r="D18" s="40">
        <f t="shared" si="1"/>
        <v>154848</v>
      </c>
      <c r="E18" s="31">
        <f t="shared" si="0"/>
        <v>4645440</v>
      </c>
      <c r="F18" s="33"/>
      <c r="G18" s="33">
        <f>+G17/30</f>
        <v>207916.04958000002</v>
      </c>
      <c r="I18" s="41"/>
      <c r="O18" s="42"/>
    </row>
    <row r="19" spans="1:17" x14ac:dyDescent="0.3">
      <c r="O19" s="43">
        <v>40000</v>
      </c>
      <c r="P19" s="41">
        <f>E15/30</f>
        <v>130013</v>
      </c>
      <c r="Q19">
        <f>O19*30</f>
        <v>1200000</v>
      </c>
    </row>
    <row r="20" spans="1:17" ht="54.75" customHeight="1" x14ac:dyDescent="0.3">
      <c r="B20" s="618" t="s">
        <v>23</v>
      </c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44"/>
    </row>
    <row r="21" spans="1:17" x14ac:dyDescent="0.3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7" x14ac:dyDescent="0.3">
      <c r="D22">
        <f>C43/12.5</f>
        <v>28</v>
      </c>
      <c r="E22">
        <f>D22/8</f>
        <v>3.5</v>
      </c>
      <c r="F22" s="76"/>
    </row>
    <row r="23" spans="1:17" x14ac:dyDescent="0.3">
      <c r="B23" s="7" t="s">
        <v>24</v>
      </c>
    </row>
    <row r="24" spans="1:17" x14ac:dyDescent="0.3">
      <c r="G24" s="78">
        <f>+G5</f>
        <v>2025</v>
      </c>
      <c r="H24" s="2">
        <f>+G24+1</f>
        <v>2026</v>
      </c>
      <c r="I24" s="2">
        <f>+H24+1</f>
        <v>2027</v>
      </c>
      <c r="J24" s="2">
        <f>+I24+1</f>
        <v>2028</v>
      </c>
    </row>
    <row r="25" spans="1:17" x14ac:dyDescent="0.3">
      <c r="A25" s="2" t="s">
        <v>25</v>
      </c>
      <c r="B25" s="2" t="s">
        <v>26</v>
      </c>
      <c r="C25" s="2" t="s">
        <v>27</v>
      </c>
      <c r="D25" s="2" t="s">
        <v>28</v>
      </c>
      <c r="E25" s="2" t="s">
        <v>29</v>
      </c>
      <c r="F25" s="2" t="s">
        <v>30</v>
      </c>
      <c r="G25" s="78" t="s">
        <v>31</v>
      </c>
      <c r="H25" s="2" t="s">
        <v>31</v>
      </c>
      <c r="I25" s="2" t="s">
        <v>31</v>
      </c>
      <c r="J25" s="2" t="s">
        <v>31</v>
      </c>
      <c r="L25" s="1"/>
    </row>
    <row r="26" spans="1:17" x14ac:dyDescent="0.3">
      <c r="A26" s="45" t="s">
        <v>32</v>
      </c>
      <c r="B26" s="8" t="s">
        <v>33</v>
      </c>
      <c r="C26" s="46">
        <v>0.4</v>
      </c>
      <c r="D26" s="16" t="s">
        <v>34</v>
      </c>
      <c r="E26" s="8">
        <v>1</v>
      </c>
      <c r="F26" s="47">
        <f>+E26/C26</f>
        <v>2.5</v>
      </c>
      <c r="G26" s="77">
        <f>ROUND(+$D$15/C26,0)</f>
        <v>325033</v>
      </c>
      <c r="H26" s="48">
        <f>ROUND(G26*(1+$D$13),0)</f>
        <v>344535</v>
      </c>
      <c r="I26" s="48">
        <f t="shared" ref="I26:J26" si="2">ROUND(H26*(1+$D$13),0)</f>
        <v>365207</v>
      </c>
      <c r="J26" s="48">
        <f t="shared" si="2"/>
        <v>387119</v>
      </c>
      <c r="K26" s="48"/>
    </row>
    <row r="27" spans="1:17" x14ac:dyDescent="0.3">
      <c r="A27" s="45" t="s">
        <v>32</v>
      </c>
      <c r="B27" s="8" t="s">
        <v>35</v>
      </c>
      <c r="C27" s="49">
        <v>220</v>
      </c>
      <c r="D27" s="16" t="s">
        <v>36</v>
      </c>
      <c r="E27" s="8">
        <v>400</v>
      </c>
      <c r="F27" s="47">
        <f t="shared" ref="F27:F32" si="3">+E27/C27</f>
        <v>1.8181818181818181</v>
      </c>
      <c r="G27" s="77">
        <f>ROUND(+$D$15/C27,0)</f>
        <v>591</v>
      </c>
      <c r="H27" s="48">
        <f>ROUND(G27*(1+$D$13),0)</f>
        <v>626</v>
      </c>
      <c r="I27" s="50">
        <f>ROUND(H27*(1+$D$13),0)</f>
        <v>664</v>
      </c>
      <c r="J27" s="50">
        <f>ROUND(I27*(1+$D$13),0)</f>
        <v>704</v>
      </c>
      <c r="K27" s="48"/>
    </row>
    <row r="28" spans="1:17" x14ac:dyDescent="0.3">
      <c r="A28" s="45" t="s">
        <v>32</v>
      </c>
      <c r="B28" s="8" t="s">
        <v>37</v>
      </c>
      <c r="C28" s="49">
        <v>40</v>
      </c>
      <c r="D28" s="16" t="s">
        <v>38</v>
      </c>
      <c r="E28" s="8">
        <v>400</v>
      </c>
      <c r="F28" s="47">
        <f t="shared" si="3"/>
        <v>10</v>
      </c>
      <c r="G28" s="77">
        <f>ROUND(+$D$15/C28,0)</f>
        <v>3250</v>
      </c>
      <c r="H28" s="48">
        <f t="shared" ref="H28:J64" si="4">ROUND(G28*(1+$D$13),0)</f>
        <v>3445</v>
      </c>
      <c r="I28" s="50">
        <f t="shared" si="4"/>
        <v>3652</v>
      </c>
      <c r="J28" s="50">
        <f t="shared" si="4"/>
        <v>3871</v>
      </c>
    </row>
    <row r="29" spans="1:17" x14ac:dyDescent="0.3">
      <c r="A29" s="45" t="s">
        <v>32</v>
      </c>
      <c r="B29" s="8" t="s">
        <v>39</v>
      </c>
      <c r="C29" s="51">
        <v>40</v>
      </c>
      <c r="D29" s="16" t="s">
        <v>40</v>
      </c>
      <c r="E29" s="8">
        <v>445</v>
      </c>
      <c r="F29" s="47">
        <f t="shared" si="3"/>
        <v>11.125</v>
      </c>
      <c r="G29" s="77">
        <f t="shared" ref="G29:G63" si="5">ROUND(+$D$15/C29,0)</f>
        <v>3250</v>
      </c>
      <c r="H29" s="48">
        <f t="shared" si="4"/>
        <v>3445</v>
      </c>
      <c r="I29" s="50">
        <f t="shared" si="4"/>
        <v>3652</v>
      </c>
      <c r="J29" s="50">
        <f t="shared" si="4"/>
        <v>3871</v>
      </c>
    </row>
    <row r="30" spans="1:17" x14ac:dyDescent="0.3">
      <c r="A30" s="45" t="s">
        <v>32</v>
      </c>
      <c r="B30" s="8" t="s">
        <v>41</v>
      </c>
      <c r="C30" s="49">
        <v>680</v>
      </c>
      <c r="D30" s="16" t="s">
        <v>42</v>
      </c>
      <c r="E30" s="8">
        <v>4000</v>
      </c>
      <c r="F30" s="47">
        <f t="shared" si="3"/>
        <v>5.882352941176471</v>
      </c>
      <c r="G30" s="77">
        <f t="shared" si="5"/>
        <v>191</v>
      </c>
      <c r="H30" s="48">
        <f t="shared" si="4"/>
        <v>202</v>
      </c>
      <c r="I30" s="50">
        <f t="shared" si="4"/>
        <v>214</v>
      </c>
      <c r="J30" s="50">
        <f t="shared" si="4"/>
        <v>227</v>
      </c>
    </row>
    <row r="31" spans="1:17" x14ac:dyDescent="0.3">
      <c r="A31" s="45" t="s">
        <v>32</v>
      </c>
      <c r="B31" s="8" t="s">
        <v>43</v>
      </c>
      <c r="C31" s="49">
        <v>250</v>
      </c>
      <c r="D31" s="16" t="s">
        <v>44</v>
      </c>
      <c r="E31" s="52">
        <v>7472</v>
      </c>
      <c r="F31" s="47">
        <f t="shared" si="3"/>
        <v>29.888000000000002</v>
      </c>
      <c r="G31" s="77">
        <f>ROUND(+$D$15/C31,0)</f>
        <v>520</v>
      </c>
      <c r="H31" s="48">
        <f t="shared" si="4"/>
        <v>551</v>
      </c>
      <c r="I31" s="50">
        <f t="shared" si="4"/>
        <v>584</v>
      </c>
      <c r="J31" s="50">
        <f t="shared" si="4"/>
        <v>619</v>
      </c>
      <c r="O31" s="53"/>
    </row>
    <row r="32" spans="1:17" x14ac:dyDescent="0.3">
      <c r="A32" s="45" t="s">
        <v>32</v>
      </c>
      <c r="B32" s="8" t="s">
        <v>45</v>
      </c>
      <c r="C32" s="49">
        <v>110</v>
      </c>
      <c r="D32" s="16" t="s">
        <v>40</v>
      </c>
      <c r="E32" s="8">
        <v>445</v>
      </c>
      <c r="F32" s="47">
        <f t="shared" si="3"/>
        <v>4.0454545454545459</v>
      </c>
      <c r="G32" s="77">
        <f>ROUND(+$D$15/C32,0)</f>
        <v>1182</v>
      </c>
      <c r="H32" s="48">
        <f t="shared" si="4"/>
        <v>1253</v>
      </c>
      <c r="I32" s="50">
        <f t="shared" si="4"/>
        <v>1328</v>
      </c>
      <c r="J32" s="50">
        <f t="shared" si="4"/>
        <v>1408</v>
      </c>
      <c r="O32" s="53"/>
    </row>
    <row r="33" spans="1:15" x14ac:dyDescent="0.3">
      <c r="A33" s="45" t="s">
        <v>32</v>
      </c>
      <c r="B33" s="8" t="s">
        <v>46</v>
      </c>
      <c r="C33" s="49">
        <v>100</v>
      </c>
      <c r="D33" s="16" t="s">
        <v>40</v>
      </c>
      <c r="E33" s="8">
        <v>200</v>
      </c>
      <c r="F33" s="47">
        <f>+E33/C33</f>
        <v>2</v>
      </c>
      <c r="G33" s="77">
        <f>ROUND(+$D$15/C33,0)</f>
        <v>1300</v>
      </c>
      <c r="H33" s="48">
        <f>ROUND(G33*(1+$D$13),0)</f>
        <v>1378</v>
      </c>
      <c r="I33" s="50">
        <f>ROUND(H33*(1+$D$13),0)</f>
        <v>1461</v>
      </c>
      <c r="J33" s="50">
        <f>ROUND(I33*(1+$D$13),0)</f>
        <v>1549</v>
      </c>
      <c r="K33" s="54"/>
      <c r="O33" s="53"/>
    </row>
    <row r="34" spans="1:15" x14ac:dyDescent="0.3">
      <c r="A34" s="45" t="s">
        <v>32</v>
      </c>
      <c r="B34" s="8" t="s">
        <v>47</v>
      </c>
      <c r="C34" s="55">
        <v>0.5</v>
      </c>
      <c r="D34" s="16" t="s">
        <v>48</v>
      </c>
      <c r="E34" s="8">
        <v>1</v>
      </c>
      <c r="F34" s="47">
        <f>+E34/C34</f>
        <v>2</v>
      </c>
      <c r="G34" s="77">
        <f t="shared" si="5"/>
        <v>260026</v>
      </c>
      <c r="H34" s="48">
        <f t="shared" si="4"/>
        <v>275628</v>
      </c>
      <c r="I34" s="50">
        <f t="shared" si="4"/>
        <v>292166</v>
      </c>
      <c r="J34" s="50">
        <f t="shared" si="4"/>
        <v>309696</v>
      </c>
      <c r="K34" s="54"/>
      <c r="O34" s="53"/>
    </row>
    <row r="35" spans="1:15" x14ac:dyDescent="0.3">
      <c r="A35" s="56" t="s">
        <v>49</v>
      </c>
      <c r="B35" s="8" t="s">
        <v>50</v>
      </c>
      <c r="C35" s="47">
        <v>120</v>
      </c>
      <c r="D35" s="16" t="s">
        <v>36</v>
      </c>
      <c r="E35" s="8">
        <v>1000</v>
      </c>
      <c r="F35" s="47">
        <f>+E35/C35</f>
        <v>8.3333333333333339</v>
      </c>
      <c r="G35" s="101">
        <f>ROUND(+$D$15/C35,0)</f>
        <v>1083</v>
      </c>
      <c r="H35" s="48">
        <f t="shared" si="4"/>
        <v>1148</v>
      </c>
      <c r="I35" s="50">
        <f t="shared" si="4"/>
        <v>1217</v>
      </c>
      <c r="J35" s="50">
        <f t="shared" si="4"/>
        <v>1290</v>
      </c>
      <c r="K35" s="619" t="s">
        <v>171</v>
      </c>
    </row>
    <row r="36" spans="1:15" x14ac:dyDescent="0.3">
      <c r="A36" s="56" t="s">
        <v>49</v>
      </c>
      <c r="B36" s="8" t="s">
        <v>51</v>
      </c>
      <c r="C36" s="47">
        <v>250</v>
      </c>
      <c r="D36" s="16" t="s">
        <v>36</v>
      </c>
      <c r="E36" s="8">
        <v>1000</v>
      </c>
      <c r="F36" s="47">
        <f>+E36/C36</f>
        <v>4</v>
      </c>
      <c r="G36" s="101">
        <f t="shared" si="5"/>
        <v>520</v>
      </c>
      <c r="H36" s="48">
        <f t="shared" si="4"/>
        <v>551</v>
      </c>
      <c r="I36" s="50">
        <f t="shared" si="4"/>
        <v>584</v>
      </c>
      <c r="J36" s="50">
        <f t="shared" si="4"/>
        <v>619</v>
      </c>
      <c r="K36" s="619"/>
    </row>
    <row r="37" spans="1:15" x14ac:dyDescent="0.3">
      <c r="A37" s="56" t="s">
        <v>49</v>
      </c>
      <c r="B37" s="8" t="s">
        <v>52</v>
      </c>
      <c r="C37" s="47">
        <v>120</v>
      </c>
      <c r="D37" s="16" t="s">
        <v>38</v>
      </c>
      <c r="E37" s="8">
        <v>1000</v>
      </c>
      <c r="F37" s="47">
        <f t="shared" ref="F37:F63" si="6">+E37/C37</f>
        <v>8.3333333333333339</v>
      </c>
      <c r="G37" s="101">
        <f t="shared" si="5"/>
        <v>1083</v>
      </c>
      <c r="H37" s="48">
        <f t="shared" si="4"/>
        <v>1148</v>
      </c>
      <c r="I37" s="50">
        <f t="shared" si="4"/>
        <v>1217</v>
      </c>
      <c r="J37" s="50">
        <f t="shared" si="4"/>
        <v>1290</v>
      </c>
      <c r="K37" s="619"/>
    </row>
    <row r="38" spans="1:15" x14ac:dyDescent="0.3">
      <c r="A38" s="56" t="s">
        <v>49</v>
      </c>
      <c r="B38" s="8" t="s">
        <v>53</v>
      </c>
      <c r="C38" s="47">
        <v>140</v>
      </c>
      <c r="D38" s="16" t="s">
        <v>54</v>
      </c>
      <c r="E38" s="8">
        <v>1000</v>
      </c>
      <c r="F38" s="47">
        <f t="shared" si="6"/>
        <v>7.1428571428571432</v>
      </c>
      <c r="G38" s="101">
        <f t="shared" si="5"/>
        <v>929</v>
      </c>
      <c r="H38" s="48">
        <f t="shared" si="4"/>
        <v>985</v>
      </c>
      <c r="I38" s="50">
        <f t="shared" si="4"/>
        <v>1044</v>
      </c>
      <c r="J38" s="50">
        <f t="shared" si="4"/>
        <v>1107</v>
      </c>
      <c r="K38" s="619"/>
    </row>
    <row r="39" spans="1:15" x14ac:dyDescent="0.3">
      <c r="A39" s="56" t="s">
        <v>49</v>
      </c>
      <c r="B39" s="8" t="s">
        <v>55</v>
      </c>
      <c r="C39" s="47">
        <v>160</v>
      </c>
      <c r="D39" s="16" t="s">
        <v>54</v>
      </c>
      <c r="E39" s="8">
        <v>1000</v>
      </c>
      <c r="F39" s="47">
        <f t="shared" si="6"/>
        <v>6.25</v>
      </c>
      <c r="G39" s="101">
        <f t="shared" si="5"/>
        <v>813</v>
      </c>
      <c r="H39" s="48">
        <f t="shared" si="4"/>
        <v>862</v>
      </c>
      <c r="I39" s="50">
        <f t="shared" si="4"/>
        <v>914</v>
      </c>
      <c r="J39" s="50">
        <f t="shared" si="4"/>
        <v>969</v>
      </c>
      <c r="K39" s="619"/>
    </row>
    <row r="40" spans="1:15" x14ac:dyDescent="0.3">
      <c r="A40" s="56" t="s">
        <v>49</v>
      </c>
      <c r="B40" s="8" t="s">
        <v>56</v>
      </c>
      <c r="C40" s="47">
        <v>150</v>
      </c>
      <c r="D40" s="16" t="s">
        <v>54</v>
      </c>
      <c r="E40" s="8">
        <v>100</v>
      </c>
      <c r="F40" s="47">
        <f t="shared" si="6"/>
        <v>0.66666666666666663</v>
      </c>
      <c r="G40" s="101">
        <f>ROUND(+$D$15/C40,0)</f>
        <v>867</v>
      </c>
      <c r="H40" s="48">
        <f t="shared" si="4"/>
        <v>919</v>
      </c>
      <c r="I40" s="50">
        <f t="shared" si="4"/>
        <v>974</v>
      </c>
      <c r="J40" s="50">
        <f t="shared" si="4"/>
        <v>1032</v>
      </c>
      <c r="K40" s="619"/>
    </row>
    <row r="41" spans="1:15" x14ac:dyDescent="0.3">
      <c r="A41" s="56" t="s">
        <v>49</v>
      </c>
      <c r="B41" s="8" t="s">
        <v>57</v>
      </c>
      <c r="C41" s="47">
        <v>300</v>
      </c>
      <c r="D41" s="16" t="s">
        <v>54</v>
      </c>
      <c r="E41" s="8">
        <v>1000</v>
      </c>
      <c r="F41" s="47">
        <f t="shared" si="6"/>
        <v>3.3333333333333335</v>
      </c>
      <c r="G41" s="101">
        <f t="shared" si="5"/>
        <v>433</v>
      </c>
      <c r="H41" s="48">
        <f t="shared" si="4"/>
        <v>459</v>
      </c>
      <c r="I41" s="50">
        <f t="shared" si="4"/>
        <v>487</v>
      </c>
      <c r="J41" s="50">
        <f t="shared" si="4"/>
        <v>516</v>
      </c>
      <c r="K41" s="619"/>
    </row>
    <row r="42" spans="1:15" x14ac:dyDescent="0.3">
      <c r="A42" s="56" t="s">
        <v>49</v>
      </c>
      <c r="B42" s="8" t="s">
        <v>58</v>
      </c>
      <c r="C42" s="47">
        <v>400</v>
      </c>
      <c r="D42" s="16" t="s">
        <v>54</v>
      </c>
      <c r="E42" s="8">
        <v>1000</v>
      </c>
      <c r="F42" s="47">
        <f t="shared" si="6"/>
        <v>2.5</v>
      </c>
      <c r="G42" s="101">
        <f t="shared" si="5"/>
        <v>325</v>
      </c>
      <c r="H42" s="48">
        <f t="shared" si="4"/>
        <v>345</v>
      </c>
      <c r="I42" s="50">
        <f t="shared" si="4"/>
        <v>366</v>
      </c>
      <c r="J42" s="50">
        <f t="shared" si="4"/>
        <v>388</v>
      </c>
      <c r="K42" s="619"/>
    </row>
    <row r="43" spans="1:15" x14ac:dyDescent="0.3">
      <c r="A43" s="56" t="s">
        <v>49</v>
      </c>
      <c r="B43" s="8" t="s">
        <v>59</v>
      </c>
      <c r="C43" s="47">
        <v>350</v>
      </c>
      <c r="D43" s="16" t="s">
        <v>44</v>
      </c>
      <c r="E43" s="8">
        <v>2060</v>
      </c>
      <c r="F43" s="47">
        <f t="shared" si="6"/>
        <v>5.8857142857142861</v>
      </c>
      <c r="G43" s="101">
        <f>ROUND(+$D$15/C43,0)</f>
        <v>371</v>
      </c>
      <c r="H43" s="48">
        <f t="shared" si="4"/>
        <v>393</v>
      </c>
      <c r="I43" s="50">
        <f t="shared" si="4"/>
        <v>417</v>
      </c>
      <c r="J43" s="50">
        <f t="shared" si="4"/>
        <v>442</v>
      </c>
      <c r="K43" s="619"/>
    </row>
    <row r="44" spans="1:15" x14ac:dyDescent="0.3">
      <c r="A44" s="56" t="s">
        <v>49</v>
      </c>
      <c r="B44" s="8" t="s">
        <v>60</v>
      </c>
      <c r="C44" s="47">
        <v>120</v>
      </c>
      <c r="D44" s="16" t="s">
        <v>38</v>
      </c>
      <c r="E44" s="8">
        <v>1000</v>
      </c>
      <c r="F44" s="47">
        <f t="shared" si="6"/>
        <v>8.3333333333333339</v>
      </c>
      <c r="G44" s="77">
        <f>ROUND(+$D$15/C44,0)</f>
        <v>1083</v>
      </c>
      <c r="H44" s="48">
        <f t="shared" si="4"/>
        <v>1148</v>
      </c>
      <c r="I44" s="50">
        <f t="shared" si="4"/>
        <v>1217</v>
      </c>
      <c r="J44" s="50">
        <f t="shared" si="4"/>
        <v>1290</v>
      </c>
      <c r="K44" s="619"/>
    </row>
    <row r="45" spans="1:15" x14ac:dyDescent="0.3">
      <c r="A45" s="56" t="s">
        <v>49</v>
      </c>
      <c r="B45" s="8" t="s">
        <v>61</v>
      </c>
      <c r="C45" s="47">
        <v>140</v>
      </c>
      <c r="D45" s="16" t="s">
        <v>54</v>
      </c>
      <c r="E45" s="8">
        <v>1000</v>
      </c>
      <c r="F45" s="47">
        <f t="shared" si="6"/>
        <v>7.1428571428571432</v>
      </c>
      <c r="G45" s="77">
        <f t="shared" si="5"/>
        <v>929</v>
      </c>
      <c r="H45" s="48">
        <f t="shared" si="4"/>
        <v>985</v>
      </c>
      <c r="I45" s="50">
        <f>ROUND(H45*(1+$D$13),0)</f>
        <v>1044</v>
      </c>
      <c r="J45" s="50">
        <f t="shared" si="4"/>
        <v>1107</v>
      </c>
      <c r="K45" s="619"/>
    </row>
    <row r="46" spans="1:15" x14ac:dyDescent="0.3">
      <c r="A46" s="56" t="s">
        <v>49</v>
      </c>
      <c r="B46" s="8" t="s">
        <v>62</v>
      </c>
      <c r="C46" s="47">
        <v>500</v>
      </c>
      <c r="D46" s="16" t="s">
        <v>54</v>
      </c>
      <c r="E46" s="8">
        <v>1000</v>
      </c>
      <c r="F46" s="47">
        <f t="shared" si="6"/>
        <v>2</v>
      </c>
      <c r="G46" s="77">
        <f>ROUND(+$D$15/C46,0)</f>
        <v>260</v>
      </c>
      <c r="H46" s="48">
        <f>ROUND(G46*(1+$D$13),0)</f>
        <v>276</v>
      </c>
      <c r="I46" s="50">
        <f>ROUND(H46*(1+$D$13),0)</f>
        <v>293</v>
      </c>
      <c r="J46" s="50">
        <f>ROUND(I46*(1+$D$13),0)</f>
        <v>311</v>
      </c>
      <c r="K46" s="619"/>
    </row>
    <row r="47" spans="1:15" x14ac:dyDescent="0.3">
      <c r="A47" s="56" t="s">
        <v>49</v>
      </c>
      <c r="B47" s="8" t="s">
        <v>63</v>
      </c>
      <c r="C47" s="47">
        <v>300</v>
      </c>
      <c r="D47" s="16" t="s">
        <v>44</v>
      </c>
      <c r="E47" s="8">
        <v>232</v>
      </c>
      <c r="F47" s="47">
        <f>+E47/C47</f>
        <v>0.77333333333333332</v>
      </c>
      <c r="G47" s="77">
        <f>ROUND(+$D$15/C47,0)</f>
        <v>433</v>
      </c>
      <c r="H47" s="48">
        <f>ROUND(G47*(1+$D$13),0)</f>
        <v>459</v>
      </c>
      <c r="I47" s="50">
        <f>ROUND(H47*(1+$D$13),0)</f>
        <v>487</v>
      </c>
      <c r="J47" s="50">
        <f>ROUND(I47*(1+$D$13),0)</f>
        <v>516</v>
      </c>
      <c r="K47" s="619"/>
    </row>
    <row r="48" spans="1:15" x14ac:dyDescent="0.3">
      <c r="A48" s="56" t="s">
        <v>49</v>
      </c>
      <c r="B48" s="8" t="s">
        <v>64</v>
      </c>
      <c r="C48" s="47">
        <v>180</v>
      </c>
      <c r="D48" s="16" t="s">
        <v>36</v>
      </c>
      <c r="E48" s="8">
        <v>1000</v>
      </c>
      <c r="F48" s="47">
        <f t="shared" si="6"/>
        <v>5.5555555555555554</v>
      </c>
      <c r="G48" s="77">
        <f>ROUND(+$D$15/C48,0)</f>
        <v>722</v>
      </c>
      <c r="H48" s="48">
        <f t="shared" si="4"/>
        <v>765</v>
      </c>
      <c r="I48" s="50">
        <f t="shared" si="4"/>
        <v>811</v>
      </c>
      <c r="J48" s="50">
        <f t="shared" si="4"/>
        <v>860</v>
      </c>
      <c r="K48" s="619"/>
    </row>
    <row r="49" spans="1:13" x14ac:dyDescent="0.3">
      <c r="A49" s="57" t="s">
        <v>65</v>
      </c>
      <c r="B49" s="8" t="s">
        <v>50</v>
      </c>
      <c r="C49" s="47">
        <v>100</v>
      </c>
      <c r="D49" s="16" t="s">
        <v>36</v>
      </c>
      <c r="E49" s="8">
        <v>200</v>
      </c>
      <c r="F49" s="47">
        <f t="shared" si="6"/>
        <v>2</v>
      </c>
      <c r="G49" s="77">
        <f t="shared" si="5"/>
        <v>1300</v>
      </c>
      <c r="H49" s="48">
        <f t="shared" si="4"/>
        <v>1378</v>
      </c>
      <c r="I49" s="50">
        <f t="shared" si="4"/>
        <v>1461</v>
      </c>
      <c r="J49" s="50">
        <f t="shared" si="4"/>
        <v>1549</v>
      </c>
      <c r="K49" s="620" t="s">
        <v>170</v>
      </c>
    </row>
    <row r="50" spans="1:13" x14ac:dyDescent="0.3">
      <c r="A50" s="57" t="s">
        <v>65</v>
      </c>
      <c r="B50" s="8" t="s">
        <v>51</v>
      </c>
      <c r="C50" s="47">
        <v>200</v>
      </c>
      <c r="D50" s="16" t="s">
        <v>36</v>
      </c>
      <c r="E50" s="8">
        <v>200</v>
      </c>
      <c r="F50" s="47">
        <f t="shared" si="6"/>
        <v>1</v>
      </c>
      <c r="G50" s="77">
        <f t="shared" si="5"/>
        <v>650</v>
      </c>
      <c r="H50" s="48">
        <f t="shared" si="4"/>
        <v>689</v>
      </c>
      <c r="I50" s="50">
        <f t="shared" si="4"/>
        <v>730</v>
      </c>
      <c r="J50" s="50">
        <f t="shared" si="4"/>
        <v>774</v>
      </c>
      <c r="K50" s="620"/>
    </row>
    <row r="51" spans="1:13" x14ac:dyDescent="0.3">
      <c r="A51" s="57" t="s">
        <v>65</v>
      </c>
      <c r="B51" s="8" t="s">
        <v>52</v>
      </c>
      <c r="C51" s="47">
        <v>100</v>
      </c>
      <c r="D51" s="16" t="s">
        <v>38</v>
      </c>
      <c r="E51" s="8">
        <v>200</v>
      </c>
      <c r="F51" s="47">
        <f t="shared" si="6"/>
        <v>2</v>
      </c>
      <c r="G51" s="77">
        <f>ROUND(+$D$15/C51,0)</f>
        <v>1300</v>
      </c>
      <c r="H51" s="48">
        <f t="shared" si="4"/>
        <v>1378</v>
      </c>
      <c r="I51" s="50">
        <f t="shared" si="4"/>
        <v>1461</v>
      </c>
      <c r="J51" s="50">
        <f t="shared" si="4"/>
        <v>1549</v>
      </c>
      <c r="K51" s="620"/>
    </row>
    <row r="52" spans="1:13" x14ac:dyDescent="0.3">
      <c r="A52" s="57" t="s">
        <v>65</v>
      </c>
      <c r="B52" s="8" t="s">
        <v>53</v>
      </c>
      <c r="C52" s="47">
        <v>120</v>
      </c>
      <c r="D52" s="16" t="s">
        <v>54</v>
      </c>
      <c r="E52" s="8">
        <v>200</v>
      </c>
      <c r="F52" s="47">
        <f t="shared" si="6"/>
        <v>1.6666666666666667</v>
      </c>
      <c r="G52" s="77">
        <f t="shared" si="5"/>
        <v>1083</v>
      </c>
      <c r="H52" s="48">
        <f t="shared" si="4"/>
        <v>1148</v>
      </c>
      <c r="I52" s="50">
        <f t="shared" si="4"/>
        <v>1217</v>
      </c>
      <c r="J52" s="50">
        <f t="shared" si="4"/>
        <v>1290</v>
      </c>
      <c r="K52" s="620"/>
    </row>
    <row r="53" spans="1:13" x14ac:dyDescent="0.3">
      <c r="A53" s="57" t="s">
        <v>65</v>
      </c>
      <c r="B53" s="8" t="s">
        <v>55</v>
      </c>
      <c r="C53" s="47">
        <v>130</v>
      </c>
      <c r="D53" s="16" t="s">
        <v>54</v>
      </c>
      <c r="E53" s="8">
        <v>200</v>
      </c>
      <c r="F53" s="47">
        <f t="shared" si="6"/>
        <v>1.5384615384615385</v>
      </c>
      <c r="G53" s="77">
        <f>ROUND(+$D$15/C53,0)</f>
        <v>1000</v>
      </c>
      <c r="H53" s="48">
        <f t="shared" si="4"/>
        <v>1060</v>
      </c>
      <c r="I53" s="50">
        <f t="shared" si="4"/>
        <v>1124</v>
      </c>
      <c r="J53" s="50">
        <f t="shared" si="4"/>
        <v>1191</v>
      </c>
      <c r="K53" s="620"/>
    </row>
    <row r="54" spans="1:13" x14ac:dyDescent="0.3">
      <c r="A54" s="57" t="s">
        <v>65</v>
      </c>
      <c r="B54" s="8" t="s">
        <v>56</v>
      </c>
      <c r="C54" s="47">
        <v>120</v>
      </c>
      <c r="D54" s="16" t="s">
        <v>54</v>
      </c>
      <c r="E54" s="8">
        <v>20</v>
      </c>
      <c r="F54" s="47">
        <f t="shared" si="6"/>
        <v>0.16666666666666666</v>
      </c>
      <c r="G54" s="77">
        <f t="shared" si="5"/>
        <v>1083</v>
      </c>
      <c r="H54" s="48">
        <f t="shared" si="4"/>
        <v>1148</v>
      </c>
      <c r="I54" s="50">
        <f t="shared" si="4"/>
        <v>1217</v>
      </c>
      <c r="J54" s="50">
        <f t="shared" si="4"/>
        <v>1290</v>
      </c>
      <c r="K54" s="620"/>
    </row>
    <row r="55" spans="1:13" x14ac:dyDescent="0.3">
      <c r="A55" s="57" t="s">
        <v>65</v>
      </c>
      <c r="B55" s="8" t="s">
        <v>57</v>
      </c>
      <c r="C55" s="47">
        <v>250</v>
      </c>
      <c r="D55" s="16" t="s">
        <v>54</v>
      </c>
      <c r="E55" s="8">
        <v>200</v>
      </c>
      <c r="F55" s="47">
        <f t="shared" si="6"/>
        <v>0.8</v>
      </c>
      <c r="G55" s="77">
        <f t="shared" si="5"/>
        <v>520</v>
      </c>
      <c r="H55" s="48">
        <f t="shared" si="4"/>
        <v>551</v>
      </c>
      <c r="I55" s="50">
        <f t="shared" si="4"/>
        <v>584</v>
      </c>
      <c r="J55" s="50">
        <f t="shared" si="4"/>
        <v>619</v>
      </c>
      <c r="K55" s="620"/>
      <c r="L55" s="48"/>
      <c r="M55" s="48"/>
    </row>
    <row r="56" spans="1:13" x14ac:dyDescent="0.3">
      <c r="A56" s="57" t="s">
        <v>65</v>
      </c>
      <c r="B56" s="8" t="s">
        <v>58</v>
      </c>
      <c r="C56" s="47">
        <v>400</v>
      </c>
      <c r="D56" s="16" t="s">
        <v>54</v>
      </c>
      <c r="E56" s="8">
        <v>200</v>
      </c>
      <c r="F56" s="47">
        <f t="shared" si="6"/>
        <v>0.5</v>
      </c>
      <c r="G56" s="77">
        <f t="shared" si="5"/>
        <v>325</v>
      </c>
      <c r="H56" s="48">
        <f t="shared" si="4"/>
        <v>345</v>
      </c>
      <c r="I56" s="50">
        <f t="shared" si="4"/>
        <v>366</v>
      </c>
      <c r="J56" s="50">
        <f t="shared" si="4"/>
        <v>388</v>
      </c>
      <c r="K56" s="620"/>
      <c r="M56" s="48"/>
    </row>
    <row r="57" spans="1:13" x14ac:dyDescent="0.3">
      <c r="A57" s="57" t="s">
        <v>65</v>
      </c>
      <c r="B57" s="8" t="s">
        <v>59</v>
      </c>
      <c r="C57" s="47">
        <v>290</v>
      </c>
      <c r="D57" s="16" t="s">
        <v>44</v>
      </c>
      <c r="F57" s="47">
        <f t="shared" si="6"/>
        <v>0</v>
      </c>
      <c r="G57" s="77">
        <f t="shared" si="5"/>
        <v>448</v>
      </c>
      <c r="H57" s="48">
        <f>ROUND(G57*(1+$D$13),0)</f>
        <v>475</v>
      </c>
      <c r="I57" s="50">
        <f>ROUND(H57*(1+$D$13),0)</f>
        <v>504</v>
      </c>
      <c r="J57" s="50">
        <f>ROUND(I57*(1+$D$13),0)</f>
        <v>534</v>
      </c>
      <c r="K57" s="620"/>
    </row>
    <row r="58" spans="1:13" x14ac:dyDescent="0.3">
      <c r="A58" s="57" t="s">
        <v>65</v>
      </c>
      <c r="B58" s="8" t="s">
        <v>61</v>
      </c>
      <c r="C58" s="47">
        <v>90</v>
      </c>
      <c r="D58" s="16" t="s">
        <v>54</v>
      </c>
      <c r="E58" s="8">
        <v>200</v>
      </c>
      <c r="F58" s="47">
        <f t="shared" si="6"/>
        <v>2.2222222222222223</v>
      </c>
      <c r="G58" s="77">
        <f t="shared" si="5"/>
        <v>1445</v>
      </c>
      <c r="H58" s="48">
        <f t="shared" si="4"/>
        <v>1532</v>
      </c>
      <c r="I58" s="50">
        <f t="shared" si="4"/>
        <v>1624</v>
      </c>
      <c r="J58" s="50">
        <f t="shared" si="4"/>
        <v>1721</v>
      </c>
      <c r="K58" s="620"/>
      <c r="M58" s="48"/>
    </row>
    <row r="59" spans="1:13" x14ac:dyDescent="0.3">
      <c r="A59" s="57" t="s">
        <v>65</v>
      </c>
      <c r="B59" s="8" t="s">
        <v>60</v>
      </c>
      <c r="C59" s="47">
        <v>90</v>
      </c>
      <c r="D59" s="16" t="s">
        <v>54</v>
      </c>
      <c r="E59" s="8">
        <v>200</v>
      </c>
      <c r="F59" s="47">
        <f>+E59/C59</f>
        <v>2.2222222222222223</v>
      </c>
      <c r="G59" s="77">
        <f>ROUND(+$D$15/C59,0)</f>
        <v>1445</v>
      </c>
      <c r="H59" s="48">
        <f t="shared" si="4"/>
        <v>1532</v>
      </c>
      <c r="I59" s="50">
        <f t="shared" si="4"/>
        <v>1624</v>
      </c>
      <c r="J59" s="50">
        <f t="shared" si="4"/>
        <v>1721</v>
      </c>
      <c r="K59" s="620"/>
    </row>
    <row r="60" spans="1:13" x14ac:dyDescent="0.3">
      <c r="A60" s="57" t="s">
        <v>65</v>
      </c>
      <c r="B60" s="8" t="s">
        <v>63</v>
      </c>
      <c r="C60" s="47">
        <v>240</v>
      </c>
      <c r="D60" s="16" t="s">
        <v>44</v>
      </c>
      <c r="E60" s="8">
        <v>47</v>
      </c>
      <c r="F60" s="47">
        <f>+E60/C60</f>
        <v>0.19583333333333333</v>
      </c>
      <c r="G60" s="77">
        <f>ROUND(+$D$15/C60,0)</f>
        <v>542</v>
      </c>
      <c r="H60" s="48">
        <f t="shared" si="4"/>
        <v>575</v>
      </c>
      <c r="I60" s="50">
        <f t="shared" si="4"/>
        <v>610</v>
      </c>
      <c r="J60" s="50">
        <f t="shared" si="4"/>
        <v>647</v>
      </c>
      <c r="K60" s="620"/>
    </row>
    <row r="61" spans="1:13" x14ac:dyDescent="0.3">
      <c r="A61" s="57" t="s">
        <v>65</v>
      </c>
      <c r="B61" s="8" t="s">
        <v>62</v>
      </c>
      <c r="C61" s="47">
        <v>400</v>
      </c>
      <c r="D61" s="16" t="s">
        <v>54</v>
      </c>
      <c r="E61" s="8">
        <v>200</v>
      </c>
      <c r="F61" s="47">
        <f>+E61/C61</f>
        <v>0.5</v>
      </c>
      <c r="G61" s="77">
        <f>ROUND(+$D$15/C61,0)</f>
        <v>325</v>
      </c>
      <c r="H61" s="48">
        <f t="shared" si="4"/>
        <v>345</v>
      </c>
      <c r="I61" s="50">
        <f t="shared" si="4"/>
        <v>366</v>
      </c>
      <c r="J61" s="50">
        <f t="shared" si="4"/>
        <v>388</v>
      </c>
      <c r="K61" s="620"/>
      <c r="M61" s="48"/>
    </row>
    <row r="62" spans="1:13" x14ac:dyDescent="0.3">
      <c r="A62" s="57" t="s">
        <v>65</v>
      </c>
      <c r="B62" s="8" t="s">
        <v>66</v>
      </c>
      <c r="C62" s="47">
        <v>200</v>
      </c>
      <c r="D62" s="16" t="s">
        <v>54</v>
      </c>
      <c r="E62" s="8">
        <v>400</v>
      </c>
      <c r="F62" s="47">
        <f>+E62/C62</f>
        <v>2</v>
      </c>
      <c r="G62" s="77">
        <f>ROUND(+$D$15/C62,0)</f>
        <v>650</v>
      </c>
      <c r="H62" s="48">
        <f t="shared" si="4"/>
        <v>689</v>
      </c>
      <c r="I62" s="50">
        <f t="shared" si="4"/>
        <v>730</v>
      </c>
      <c r="J62" s="50">
        <f t="shared" si="4"/>
        <v>774</v>
      </c>
      <c r="K62" s="620"/>
    </row>
    <row r="63" spans="1:13" x14ac:dyDescent="0.3">
      <c r="A63" s="57" t="s">
        <v>65</v>
      </c>
      <c r="B63" s="8" t="s">
        <v>67</v>
      </c>
      <c r="C63" s="47">
        <v>50</v>
      </c>
      <c r="D63" s="16" t="s">
        <v>68</v>
      </c>
      <c r="E63" s="8">
        <v>600</v>
      </c>
      <c r="F63" s="47">
        <f t="shared" si="6"/>
        <v>12</v>
      </c>
      <c r="G63" s="77">
        <f t="shared" si="5"/>
        <v>2600</v>
      </c>
      <c r="H63" s="48">
        <f t="shared" si="4"/>
        <v>2756</v>
      </c>
      <c r="I63" s="50">
        <f t="shared" si="4"/>
        <v>2921</v>
      </c>
      <c r="J63" s="50">
        <f t="shared" si="4"/>
        <v>3096</v>
      </c>
      <c r="K63" s="620"/>
    </row>
    <row r="64" spans="1:13" x14ac:dyDescent="0.3">
      <c r="A64" s="5"/>
      <c r="B64" s="58" t="s">
        <v>69</v>
      </c>
      <c r="D64" s="59" t="s">
        <v>70</v>
      </c>
      <c r="E64" s="60"/>
      <c r="G64" s="77"/>
      <c r="H64" s="61">
        <v>863</v>
      </c>
      <c r="I64" s="50">
        <f t="shared" si="4"/>
        <v>915</v>
      </c>
      <c r="J64" s="50"/>
    </row>
    <row r="65" spans="1:10" x14ac:dyDescent="0.3">
      <c r="C65" s="16"/>
      <c r="D65" s="16"/>
      <c r="G65" s="48"/>
      <c r="H65" s="48"/>
      <c r="I65" s="50"/>
      <c r="J65" s="50"/>
    </row>
    <row r="66" spans="1:10" x14ac:dyDescent="0.3">
      <c r="C66" s="16"/>
      <c r="D66" s="16"/>
    </row>
    <row r="68" spans="1:10" x14ac:dyDescent="0.3">
      <c r="B68" s="7" t="s">
        <v>71</v>
      </c>
    </row>
    <row r="69" spans="1:10" x14ac:dyDescent="0.3">
      <c r="A69" s="2"/>
      <c r="B69" s="2" t="s">
        <v>72</v>
      </c>
      <c r="C69" s="2" t="s">
        <v>73</v>
      </c>
      <c r="D69" s="82">
        <f>+G5</f>
        <v>2025</v>
      </c>
      <c r="E69" s="62">
        <f>+D69+1</f>
        <v>2026</v>
      </c>
      <c r="F69" s="62">
        <f>+E69+1</f>
        <v>2027</v>
      </c>
      <c r="G69" s="62">
        <f>+F69+1</f>
        <v>2028</v>
      </c>
    </row>
    <row r="70" spans="1:10" x14ac:dyDescent="0.3">
      <c r="B70" s="15" t="s">
        <v>74</v>
      </c>
      <c r="C70" s="18" t="s">
        <v>44</v>
      </c>
      <c r="D70" s="197">
        <v>5490</v>
      </c>
      <c r="E70" s="63">
        <f t="shared" ref="E70:G105" si="7">ROUND(D70*(1+$D$13),0)</f>
        <v>5819</v>
      </c>
      <c r="F70" s="63">
        <f>ROUND(E70*(1+$D$13),0)</f>
        <v>6168</v>
      </c>
      <c r="G70" s="63">
        <f>ROUND(F70*(1+$D$13),0)</f>
        <v>6538</v>
      </c>
    </row>
    <row r="71" spans="1:10" ht="27" x14ac:dyDescent="0.3">
      <c r="B71" s="204" t="s">
        <v>335</v>
      </c>
      <c r="C71" s="16" t="s">
        <v>73</v>
      </c>
      <c r="D71" s="339">
        <v>576400</v>
      </c>
      <c r="E71" s="202">
        <f t="shared" si="7"/>
        <v>610984</v>
      </c>
      <c r="F71" s="202">
        <f t="shared" si="7"/>
        <v>647643</v>
      </c>
      <c r="G71" s="202">
        <f t="shared" si="7"/>
        <v>686502</v>
      </c>
    </row>
    <row r="72" spans="1:10" x14ac:dyDescent="0.3">
      <c r="B72" s="11" t="s">
        <v>76</v>
      </c>
      <c r="C72" s="16" t="s">
        <v>77</v>
      </c>
      <c r="D72" s="197">
        <v>386000</v>
      </c>
      <c r="E72" s="63">
        <f t="shared" si="7"/>
        <v>409160</v>
      </c>
      <c r="F72" s="63">
        <f t="shared" si="7"/>
        <v>433710</v>
      </c>
      <c r="G72" s="63">
        <f t="shared" si="7"/>
        <v>459733</v>
      </c>
      <c r="H72" s="69"/>
      <c r="I72" s="69"/>
    </row>
    <row r="73" spans="1:10" x14ac:dyDescent="0.3">
      <c r="B73" s="15" t="s">
        <v>78</v>
      </c>
      <c r="C73" s="18" t="s">
        <v>77</v>
      </c>
      <c r="D73" s="197">
        <v>420000</v>
      </c>
      <c r="E73" s="63">
        <f t="shared" si="7"/>
        <v>445200</v>
      </c>
      <c r="F73" s="63">
        <f t="shared" si="7"/>
        <v>471912</v>
      </c>
      <c r="G73" s="63">
        <f t="shared" si="7"/>
        <v>500227</v>
      </c>
    </row>
    <row r="74" spans="1:10" x14ac:dyDescent="0.3">
      <c r="B74" s="15" t="s">
        <v>79</v>
      </c>
      <c r="C74" s="18" t="s">
        <v>44</v>
      </c>
      <c r="D74" s="198">
        <v>14000</v>
      </c>
      <c r="E74" s="63">
        <f t="shared" si="7"/>
        <v>14840</v>
      </c>
      <c r="F74" s="63">
        <f t="shared" si="7"/>
        <v>15730</v>
      </c>
      <c r="G74" s="63">
        <f t="shared" si="7"/>
        <v>16674</v>
      </c>
    </row>
    <row r="75" spans="1:10" x14ac:dyDescent="0.3">
      <c r="B75" s="64" t="s">
        <v>80</v>
      </c>
      <c r="C75" s="18" t="s">
        <v>73</v>
      </c>
      <c r="D75" s="197">
        <v>14500</v>
      </c>
      <c r="E75" s="63">
        <f t="shared" si="7"/>
        <v>15370</v>
      </c>
      <c r="F75" s="63">
        <f t="shared" si="7"/>
        <v>16292</v>
      </c>
      <c r="G75" s="63">
        <f t="shared" si="7"/>
        <v>17270</v>
      </c>
      <c r="H75" s="69"/>
      <c r="I75" s="69"/>
    </row>
    <row r="76" spans="1:10" x14ac:dyDescent="0.3">
      <c r="B76" s="15" t="s">
        <v>81</v>
      </c>
      <c r="C76" s="18" t="s">
        <v>44</v>
      </c>
      <c r="D76" s="197">
        <v>1500</v>
      </c>
      <c r="E76" s="63">
        <f>ROUND(D76*(1+$D$13),0)</f>
        <v>1590</v>
      </c>
      <c r="F76" s="63">
        <f>ROUND(E76*(1+$D$13),0)</f>
        <v>1685</v>
      </c>
      <c r="G76" s="63">
        <f>ROUND(F76*(1+$D$13),0)</f>
        <v>1786</v>
      </c>
    </row>
    <row r="77" spans="1:10" ht="86.4" customHeight="1" x14ac:dyDescent="0.3">
      <c r="B77" s="206" t="s">
        <v>357</v>
      </c>
      <c r="C77" s="16" t="s">
        <v>70</v>
      </c>
      <c r="D77" s="201">
        <f>SUM(D78:D90)</f>
        <v>584271</v>
      </c>
      <c r="E77" s="202">
        <f t="shared" si="7"/>
        <v>619327</v>
      </c>
      <c r="F77" s="202">
        <f t="shared" si="7"/>
        <v>656487</v>
      </c>
      <c r="G77" s="202">
        <f t="shared" si="7"/>
        <v>695876</v>
      </c>
    </row>
    <row r="78" spans="1:10" x14ac:dyDescent="0.3">
      <c r="B78" s="207" t="s">
        <v>359</v>
      </c>
      <c r="C78" s="16" t="s">
        <v>73</v>
      </c>
      <c r="D78" s="340">
        <f>(165000)/5</f>
        <v>33000</v>
      </c>
      <c r="E78" s="202">
        <f t="shared" si="7"/>
        <v>34980</v>
      </c>
      <c r="F78" s="202">
        <f t="shared" si="7"/>
        <v>37079</v>
      </c>
      <c r="G78" s="202">
        <f t="shared" si="7"/>
        <v>39304</v>
      </c>
    </row>
    <row r="79" spans="1:10" x14ac:dyDescent="0.3">
      <c r="B79" s="207" t="s">
        <v>368</v>
      </c>
      <c r="C79" s="16" t="s">
        <v>360</v>
      </c>
      <c r="D79" s="340">
        <v>120600</v>
      </c>
      <c r="E79" s="202">
        <f t="shared" si="7"/>
        <v>127836</v>
      </c>
      <c r="F79" s="202">
        <f t="shared" si="7"/>
        <v>135506</v>
      </c>
      <c r="G79" s="202">
        <f t="shared" si="7"/>
        <v>143636</v>
      </c>
    </row>
    <row r="80" spans="1:10" x14ac:dyDescent="0.3">
      <c r="B80" s="207" t="s">
        <v>358</v>
      </c>
      <c r="C80" s="16" t="s">
        <v>73</v>
      </c>
      <c r="D80" s="340">
        <v>2840</v>
      </c>
      <c r="E80" s="202">
        <f t="shared" si="7"/>
        <v>3010</v>
      </c>
      <c r="F80" s="202">
        <f t="shared" si="7"/>
        <v>3191</v>
      </c>
      <c r="G80" s="202">
        <f t="shared" si="7"/>
        <v>3382</v>
      </c>
    </row>
    <row r="81" spans="2:7" x14ac:dyDescent="0.3">
      <c r="B81" s="207" t="s">
        <v>348</v>
      </c>
      <c r="C81" s="16" t="s">
        <v>73</v>
      </c>
      <c r="D81" s="340">
        <v>35000</v>
      </c>
      <c r="E81" s="202">
        <f t="shared" si="7"/>
        <v>37100</v>
      </c>
      <c r="F81" s="202">
        <f t="shared" si="7"/>
        <v>39326</v>
      </c>
      <c r="G81" s="202">
        <f t="shared" si="7"/>
        <v>41686</v>
      </c>
    </row>
    <row r="82" spans="2:7" ht="26.4" x14ac:dyDescent="0.3">
      <c r="B82" s="207" t="s">
        <v>349</v>
      </c>
      <c r="C82" s="16" t="s">
        <v>77</v>
      </c>
      <c r="D82" s="340">
        <v>59440</v>
      </c>
      <c r="E82" s="202">
        <f t="shared" si="7"/>
        <v>63006</v>
      </c>
      <c r="F82" s="202">
        <f t="shared" si="7"/>
        <v>66786</v>
      </c>
      <c r="G82" s="202">
        <f t="shared" si="7"/>
        <v>70793</v>
      </c>
    </row>
    <row r="83" spans="2:7" x14ac:dyDescent="0.3">
      <c r="B83" s="207" t="s">
        <v>350</v>
      </c>
      <c r="C83" s="16" t="s">
        <v>73</v>
      </c>
      <c r="D83" s="340">
        <v>33224</v>
      </c>
      <c r="E83" s="202">
        <f t="shared" si="7"/>
        <v>35217</v>
      </c>
      <c r="F83" s="202">
        <f t="shared" si="7"/>
        <v>37330</v>
      </c>
      <c r="G83" s="202">
        <f t="shared" si="7"/>
        <v>39570</v>
      </c>
    </row>
    <row r="84" spans="2:7" x14ac:dyDescent="0.3">
      <c r="B84" s="207" t="s">
        <v>351</v>
      </c>
      <c r="C84" s="16" t="s">
        <v>73</v>
      </c>
      <c r="D84" s="340">
        <v>55500</v>
      </c>
      <c r="E84" s="202">
        <f t="shared" si="7"/>
        <v>58830</v>
      </c>
      <c r="F84" s="202">
        <f t="shared" si="7"/>
        <v>62360</v>
      </c>
      <c r="G84" s="202">
        <f t="shared" si="7"/>
        <v>66102</v>
      </c>
    </row>
    <row r="85" spans="2:7" x14ac:dyDescent="0.3">
      <c r="B85" s="207" t="s">
        <v>356</v>
      </c>
      <c r="C85" s="16" t="s">
        <v>73</v>
      </c>
      <c r="D85" s="340">
        <v>71267</v>
      </c>
      <c r="E85" s="202">
        <f t="shared" si="7"/>
        <v>75543</v>
      </c>
      <c r="F85" s="202">
        <f t="shared" si="7"/>
        <v>80076</v>
      </c>
      <c r="G85" s="202">
        <f t="shared" si="7"/>
        <v>84881</v>
      </c>
    </row>
    <row r="86" spans="2:7" x14ac:dyDescent="0.3">
      <c r="B86" s="69" t="s">
        <v>352</v>
      </c>
      <c r="C86" s="70" t="s">
        <v>360</v>
      </c>
      <c r="D86" s="197">
        <v>56200</v>
      </c>
      <c r="E86" s="63">
        <f t="shared" ref="E86:E90" si="8">ROUND(D86*(1+$D$13),0)</f>
        <v>59572</v>
      </c>
      <c r="F86" s="202">
        <f t="shared" ref="F86:F90" si="9">ROUND(E86*(1+$D$13),0)</f>
        <v>63146</v>
      </c>
      <c r="G86" s="202">
        <f t="shared" ref="G86:G90" si="10">ROUND(F86*(1+$D$13),0)</f>
        <v>66935</v>
      </c>
    </row>
    <row r="87" spans="2:7" x14ac:dyDescent="0.3">
      <c r="B87" s="69" t="s">
        <v>353</v>
      </c>
      <c r="C87" s="70" t="s">
        <v>360</v>
      </c>
      <c r="D87" s="197">
        <v>31000</v>
      </c>
      <c r="E87" s="63">
        <f t="shared" si="8"/>
        <v>32860</v>
      </c>
      <c r="F87" s="202">
        <f t="shared" si="9"/>
        <v>34832</v>
      </c>
      <c r="G87" s="202">
        <f t="shared" si="10"/>
        <v>36922</v>
      </c>
    </row>
    <row r="88" spans="2:7" x14ac:dyDescent="0.3">
      <c r="B88" s="69" t="s">
        <v>341</v>
      </c>
      <c r="C88" s="70" t="s">
        <v>73</v>
      </c>
      <c r="D88" s="197">
        <v>40000</v>
      </c>
      <c r="E88" s="63">
        <f t="shared" si="8"/>
        <v>42400</v>
      </c>
      <c r="F88" s="202">
        <f t="shared" si="9"/>
        <v>44944</v>
      </c>
      <c r="G88" s="202">
        <f t="shared" si="10"/>
        <v>47641</v>
      </c>
    </row>
    <row r="89" spans="2:7" x14ac:dyDescent="0.3">
      <c r="B89" s="69" t="s">
        <v>354</v>
      </c>
      <c r="C89" s="70" t="s">
        <v>70</v>
      </c>
      <c r="D89" s="197">
        <v>39800</v>
      </c>
      <c r="E89" s="63">
        <f t="shared" si="8"/>
        <v>42188</v>
      </c>
      <c r="F89" s="202">
        <f t="shared" si="9"/>
        <v>44719</v>
      </c>
      <c r="G89" s="202">
        <f t="shared" si="10"/>
        <v>47402</v>
      </c>
    </row>
    <row r="90" spans="2:7" x14ac:dyDescent="0.3">
      <c r="B90" s="69" t="s">
        <v>355</v>
      </c>
      <c r="C90" s="70" t="s">
        <v>73</v>
      </c>
      <c r="D90" s="197">
        <v>6400</v>
      </c>
      <c r="E90" s="63">
        <f t="shared" si="8"/>
        <v>6784</v>
      </c>
      <c r="F90" s="202">
        <f t="shared" si="9"/>
        <v>7191</v>
      </c>
      <c r="G90" s="202">
        <f t="shared" si="10"/>
        <v>7622</v>
      </c>
    </row>
    <row r="91" spans="2:7" x14ac:dyDescent="0.3">
      <c r="B91" s="15" t="s">
        <v>82</v>
      </c>
      <c r="C91" s="18" t="s">
        <v>83</v>
      </c>
      <c r="D91" s="341">
        <v>16100</v>
      </c>
      <c r="E91" s="203">
        <f>ROUND(D91*(1+$D$13),0)</f>
        <v>17066</v>
      </c>
      <c r="F91" s="63">
        <f>ROUND(E91*(1+$D$13),0)</f>
        <v>18090</v>
      </c>
      <c r="G91" s="63">
        <f>ROUND(F91*(1+$D$13),0)</f>
        <v>19175</v>
      </c>
    </row>
    <row r="92" spans="2:7" x14ac:dyDescent="0.3">
      <c r="B92" s="15" t="s">
        <v>84</v>
      </c>
      <c r="C92" s="18" t="s">
        <v>44</v>
      </c>
      <c r="D92" s="341">
        <v>7950</v>
      </c>
      <c r="E92" s="63">
        <f t="shared" si="7"/>
        <v>8427</v>
      </c>
      <c r="F92" s="63">
        <f t="shared" si="7"/>
        <v>8933</v>
      </c>
      <c r="G92" s="63">
        <f t="shared" si="7"/>
        <v>9469</v>
      </c>
    </row>
    <row r="93" spans="2:7" x14ac:dyDescent="0.3">
      <c r="B93" s="15" t="s">
        <v>85</v>
      </c>
      <c r="C93" s="18" t="s">
        <v>44</v>
      </c>
      <c r="D93" s="342">
        <v>17900</v>
      </c>
      <c r="E93" s="63">
        <f t="shared" si="7"/>
        <v>18974</v>
      </c>
      <c r="F93" s="63">
        <f t="shared" si="7"/>
        <v>20112</v>
      </c>
      <c r="G93" s="63">
        <f t="shared" si="7"/>
        <v>21319</v>
      </c>
    </row>
    <row r="94" spans="2:7" x14ac:dyDescent="0.3">
      <c r="B94" s="15" t="s">
        <v>86</v>
      </c>
      <c r="C94" s="18" t="s">
        <v>44</v>
      </c>
      <c r="D94" s="341">
        <v>75000</v>
      </c>
      <c r="E94" s="63">
        <f t="shared" si="7"/>
        <v>79500</v>
      </c>
      <c r="F94" s="63">
        <f t="shared" si="7"/>
        <v>84270</v>
      </c>
      <c r="G94" s="63">
        <f t="shared" si="7"/>
        <v>89326</v>
      </c>
    </row>
    <row r="95" spans="2:7" x14ac:dyDescent="0.3">
      <c r="B95" s="65" t="s">
        <v>87</v>
      </c>
      <c r="C95" s="18" t="s">
        <v>83</v>
      </c>
      <c r="D95" s="197">
        <v>63135</v>
      </c>
      <c r="E95" s="63">
        <f t="shared" si="7"/>
        <v>66923</v>
      </c>
      <c r="F95" s="63">
        <f t="shared" si="7"/>
        <v>70938</v>
      </c>
      <c r="G95" s="63">
        <f t="shared" si="7"/>
        <v>75194</v>
      </c>
    </row>
    <row r="96" spans="2:7" x14ac:dyDescent="0.3">
      <c r="B96" s="15" t="s">
        <v>88</v>
      </c>
      <c r="C96" s="18" t="s">
        <v>44</v>
      </c>
      <c r="D96" s="197">
        <v>14900</v>
      </c>
      <c r="E96" s="63">
        <f>ROUND(D96*(1+$D$13),0)</f>
        <v>15794</v>
      </c>
      <c r="F96" s="63">
        <f>ROUND(E96*(1+$D$13),0)</f>
        <v>16742</v>
      </c>
      <c r="G96" s="63">
        <f t="shared" si="7"/>
        <v>17747</v>
      </c>
    </row>
    <row r="97" spans="2:7" x14ac:dyDescent="0.3">
      <c r="B97" s="15" t="s">
        <v>89</v>
      </c>
      <c r="C97" s="18" t="s">
        <v>90</v>
      </c>
      <c r="D97" s="197">
        <v>38000</v>
      </c>
      <c r="E97" s="63">
        <f t="shared" si="7"/>
        <v>40280</v>
      </c>
      <c r="F97" s="63">
        <f t="shared" si="7"/>
        <v>42697</v>
      </c>
      <c r="G97" s="63">
        <f t="shared" si="7"/>
        <v>45259</v>
      </c>
    </row>
    <row r="98" spans="2:7" x14ac:dyDescent="0.3">
      <c r="B98" s="15" t="s">
        <v>91</v>
      </c>
      <c r="C98" s="18" t="s">
        <v>44</v>
      </c>
      <c r="D98" s="198">
        <v>64600</v>
      </c>
      <c r="E98" s="63">
        <f t="shared" si="7"/>
        <v>68476</v>
      </c>
      <c r="F98" s="63">
        <f t="shared" si="7"/>
        <v>72585</v>
      </c>
      <c r="G98" s="63">
        <f t="shared" si="7"/>
        <v>76940</v>
      </c>
    </row>
    <row r="99" spans="2:7" x14ac:dyDescent="0.3">
      <c r="B99" s="15" t="s">
        <v>92</v>
      </c>
      <c r="C99" s="18" t="s">
        <v>73</v>
      </c>
      <c r="D99" s="205">
        <v>0</v>
      </c>
      <c r="E99" s="63">
        <v>1500</v>
      </c>
      <c r="F99" s="63">
        <f t="shared" si="7"/>
        <v>1590</v>
      </c>
      <c r="G99" s="63">
        <f t="shared" si="7"/>
        <v>1685</v>
      </c>
    </row>
    <row r="100" spans="2:7" x14ac:dyDescent="0.3">
      <c r="B100" s="15" t="s">
        <v>92</v>
      </c>
      <c r="C100" s="18" t="s">
        <v>73</v>
      </c>
      <c r="D100" s="205">
        <v>0</v>
      </c>
      <c r="E100" s="63">
        <v>1500</v>
      </c>
      <c r="F100" s="63">
        <f t="shared" si="7"/>
        <v>1590</v>
      </c>
      <c r="G100" s="63">
        <f t="shared" si="7"/>
        <v>1685</v>
      </c>
    </row>
    <row r="101" spans="2:7" x14ac:dyDescent="0.3">
      <c r="B101" s="66" t="s">
        <v>93</v>
      </c>
      <c r="C101" s="67" t="s">
        <v>54</v>
      </c>
      <c r="D101" s="205">
        <v>20000</v>
      </c>
      <c r="E101" s="63">
        <f>ROUND(D101*(1+$D$13),0)</f>
        <v>21200</v>
      </c>
      <c r="F101" s="63">
        <f>ROUND(E101*(1+$D$13),0)</f>
        <v>22472</v>
      </c>
      <c r="G101" s="63">
        <f>ROUND(F101*(1+$D$13),0)</f>
        <v>23820</v>
      </c>
    </row>
    <row r="102" spans="2:7" x14ac:dyDescent="0.3">
      <c r="B102" s="15" t="s">
        <v>94</v>
      </c>
      <c r="C102" s="18" t="s">
        <v>40</v>
      </c>
      <c r="D102" s="343">
        <v>14000</v>
      </c>
      <c r="E102" s="63">
        <f t="shared" si="7"/>
        <v>14840</v>
      </c>
      <c r="F102" s="63">
        <f t="shared" si="7"/>
        <v>15730</v>
      </c>
      <c r="G102" s="63">
        <f t="shared" si="7"/>
        <v>16674</v>
      </c>
    </row>
    <row r="103" spans="2:7" x14ac:dyDescent="0.3">
      <c r="B103" s="15" t="s">
        <v>95</v>
      </c>
      <c r="C103" s="18" t="s">
        <v>40</v>
      </c>
      <c r="D103" s="343">
        <v>16000</v>
      </c>
      <c r="E103" s="63">
        <f>ROUND(D103*(1+$D$13),0)+1</f>
        <v>16961</v>
      </c>
      <c r="F103" s="63">
        <f t="shared" si="7"/>
        <v>17979</v>
      </c>
      <c r="G103" s="63">
        <f>ROUND(F103*(1+$D$13),0)</f>
        <v>19058</v>
      </c>
    </row>
    <row r="104" spans="2:7" x14ac:dyDescent="0.3">
      <c r="B104" s="58" t="s">
        <v>96</v>
      </c>
      <c r="C104" s="59" t="s">
        <v>77</v>
      </c>
      <c r="D104" s="199"/>
      <c r="E104" s="68">
        <v>203000</v>
      </c>
      <c r="F104" s="63">
        <f t="shared" si="7"/>
        <v>215180</v>
      </c>
      <c r="G104" s="63">
        <f t="shared" si="7"/>
        <v>228091</v>
      </c>
    </row>
    <row r="105" spans="2:7" x14ac:dyDescent="0.3">
      <c r="B105" s="69" t="s">
        <v>97</v>
      </c>
      <c r="C105" s="70" t="s">
        <v>70</v>
      </c>
      <c r="D105" s="43"/>
      <c r="E105" s="71">
        <f>D77</f>
        <v>584271</v>
      </c>
      <c r="F105" s="63">
        <f t="shared" si="7"/>
        <v>619327</v>
      </c>
      <c r="G105" s="63">
        <f t="shared" si="7"/>
        <v>656487</v>
      </c>
    </row>
    <row r="106" spans="2:7" x14ac:dyDescent="0.3">
      <c r="B106" s="58" t="s">
        <v>69</v>
      </c>
      <c r="C106" s="59" t="s">
        <v>70</v>
      </c>
      <c r="D106" s="65"/>
      <c r="E106" s="71">
        <v>863</v>
      </c>
      <c r="F106" s="63">
        <f>ROUND(E106*(1+$D$13),0)</f>
        <v>915</v>
      </c>
      <c r="G106" s="63">
        <f>ROUND(F106*(1+$D$13),0)</f>
        <v>970</v>
      </c>
    </row>
  </sheetData>
  <mergeCells count="3">
    <mergeCell ref="B20:M20"/>
    <mergeCell ref="K35:K48"/>
    <mergeCell ref="K49:K63"/>
  </mergeCells>
  <conditionalFormatting sqref="C102:C106 E102:F105 E10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02:D10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64:E64 H64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M1" location="Ajustes!A1" display="* Ajustes" xr:uid="{00000000-0004-0000-0000-000000000000}"/>
  </hyperlinks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B1:K1002"/>
  <sheetViews>
    <sheetView workbookViewId="0">
      <selection activeCell="E18" sqref="E18"/>
    </sheetView>
  </sheetViews>
  <sheetFormatPr baseColWidth="10" defaultColWidth="14.44140625" defaultRowHeight="12" x14ac:dyDescent="0.25"/>
  <cols>
    <col min="1" max="2" width="5.33203125" style="344" customWidth="1"/>
    <col min="3" max="3" width="37.88671875" style="344" customWidth="1"/>
    <col min="4" max="4" width="8.44140625" style="344" customWidth="1"/>
    <col min="5" max="5" width="7.88671875" style="344" customWidth="1"/>
    <col min="6" max="6" width="9.33203125" style="344" customWidth="1"/>
    <col min="7" max="7" width="10.44140625" style="344" customWidth="1"/>
    <col min="8" max="8" width="10.6640625" style="344" customWidth="1"/>
    <col min="9" max="9" width="14" style="344" customWidth="1"/>
    <col min="10" max="10" width="11.33203125" style="344" customWidth="1"/>
    <col min="11" max="11" width="13.33203125" style="344" customWidth="1"/>
    <col min="12" max="26" width="10.6640625" style="344" customWidth="1"/>
    <col min="27" max="16384" width="14.44140625" style="344"/>
  </cols>
  <sheetData>
    <row r="1" spans="2:11" x14ac:dyDescent="0.25">
      <c r="E1" s="419"/>
    </row>
    <row r="2" spans="2:11" ht="12.6" thickBot="1" x14ac:dyDescent="0.3">
      <c r="E2" s="419"/>
    </row>
    <row r="3" spans="2:11" x14ac:dyDescent="0.25">
      <c r="B3" s="740" t="s">
        <v>98</v>
      </c>
      <c r="C3" s="741"/>
      <c r="D3" s="741"/>
      <c r="E3" s="741"/>
      <c r="F3" s="741"/>
      <c r="G3" s="741"/>
      <c r="H3" s="741"/>
      <c r="I3" s="741"/>
      <c r="J3" s="741"/>
      <c r="K3" s="742"/>
    </row>
    <row r="4" spans="2:11" x14ac:dyDescent="0.25">
      <c r="B4" s="745" t="s">
        <v>370</v>
      </c>
      <c r="C4" s="695"/>
      <c r="D4" s="695"/>
      <c r="E4" s="695"/>
      <c r="F4" s="695"/>
      <c r="G4" s="695"/>
      <c r="H4" s="695"/>
      <c r="I4" s="695"/>
      <c r="J4" s="695"/>
      <c r="K4" s="746"/>
    </row>
    <row r="5" spans="2:11" x14ac:dyDescent="0.25">
      <c r="B5" s="745" t="s">
        <v>298</v>
      </c>
      <c r="C5" s="695"/>
      <c r="D5" s="695"/>
      <c r="E5" s="695"/>
      <c r="F5" s="695"/>
      <c r="G5" s="695"/>
      <c r="H5" s="695"/>
      <c r="I5" s="695"/>
      <c r="J5" s="695"/>
      <c r="K5" s="746"/>
    </row>
    <row r="6" spans="2:11" x14ac:dyDescent="0.25">
      <c r="B6" s="745" t="s">
        <v>100</v>
      </c>
      <c r="C6" s="695"/>
      <c r="D6" s="695"/>
      <c r="E6" s="695"/>
      <c r="F6" s="695"/>
      <c r="G6" s="695"/>
      <c r="H6" s="695"/>
      <c r="I6" s="695"/>
      <c r="J6" s="695"/>
      <c r="K6" s="746"/>
    </row>
    <row r="7" spans="2:11" x14ac:dyDescent="0.25">
      <c r="B7" s="738" t="s">
        <v>101</v>
      </c>
      <c r="C7" s="727"/>
      <c r="D7" s="394" t="s">
        <v>73</v>
      </c>
      <c r="E7" s="394" t="s">
        <v>102</v>
      </c>
      <c r="F7" s="739" t="s">
        <v>103</v>
      </c>
      <c r="G7" s="727"/>
      <c r="H7" s="727"/>
      <c r="I7" s="727"/>
      <c r="J7" s="727"/>
      <c r="K7" s="729"/>
    </row>
    <row r="8" spans="2:11" x14ac:dyDescent="0.25">
      <c r="B8" s="726" t="s">
        <v>104</v>
      </c>
      <c r="C8" s="727"/>
      <c r="D8" s="403" t="s">
        <v>173</v>
      </c>
      <c r="E8" s="420">
        <v>1</v>
      </c>
      <c r="F8" s="728" t="s">
        <v>234</v>
      </c>
      <c r="G8" s="727"/>
      <c r="H8" s="727"/>
      <c r="I8" s="727"/>
      <c r="J8" s="727"/>
      <c r="K8" s="729"/>
    </row>
    <row r="9" spans="2:11" ht="22.5" customHeight="1" x14ac:dyDescent="0.25">
      <c r="B9" s="733" t="s">
        <v>235</v>
      </c>
      <c r="C9" s="727"/>
      <c r="D9" s="421" t="s">
        <v>198</v>
      </c>
      <c r="E9" s="422">
        <f>SSP!E8</f>
        <v>200</v>
      </c>
      <c r="F9" s="728"/>
      <c r="G9" s="727"/>
      <c r="H9" s="727"/>
      <c r="I9" s="727"/>
      <c r="J9" s="727"/>
      <c r="K9" s="729"/>
    </row>
    <row r="10" spans="2:11" x14ac:dyDescent="0.25">
      <c r="B10" s="726" t="s">
        <v>236</v>
      </c>
      <c r="C10" s="727"/>
      <c r="D10" s="403" t="s">
        <v>160</v>
      </c>
      <c r="E10" s="423">
        <v>0.2</v>
      </c>
      <c r="F10" s="728"/>
      <c r="G10" s="727"/>
      <c r="H10" s="727"/>
      <c r="I10" s="727"/>
      <c r="J10" s="727"/>
      <c r="K10" s="729"/>
    </row>
    <row r="11" spans="2:11" x14ac:dyDescent="0.25">
      <c r="B11" s="726" t="s">
        <v>237</v>
      </c>
      <c r="C11" s="727"/>
      <c r="D11" s="403" t="s">
        <v>238</v>
      </c>
      <c r="E11" s="420">
        <v>80</v>
      </c>
      <c r="F11" s="728" t="s">
        <v>239</v>
      </c>
      <c r="G11" s="727"/>
      <c r="H11" s="727"/>
      <c r="I11" s="727"/>
      <c r="J11" s="727"/>
      <c r="K11" s="729"/>
    </row>
    <row r="12" spans="2:11" x14ac:dyDescent="0.25">
      <c r="B12" s="726" t="s">
        <v>240</v>
      </c>
      <c r="C12" s="727"/>
      <c r="D12" s="403" t="s">
        <v>44</v>
      </c>
      <c r="E12" s="424">
        <f>+E9*E11/1000</f>
        <v>16</v>
      </c>
      <c r="F12" s="728"/>
      <c r="G12" s="727"/>
      <c r="H12" s="727"/>
      <c r="I12" s="727"/>
      <c r="J12" s="727"/>
      <c r="K12" s="729"/>
    </row>
    <row r="13" spans="2:11" x14ac:dyDescent="0.25">
      <c r="B13" s="726" t="s">
        <v>179</v>
      </c>
      <c r="C13" s="727"/>
      <c r="D13" s="403" t="s">
        <v>44</v>
      </c>
      <c r="E13" s="420">
        <v>1</v>
      </c>
      <c r="F13" s="728" t="s">
        <v>166</v>
      </c>
      <c r="G13" s="727"/>
      <c r="H13" s="727"/>
      <c r="I13" s="727"/>
      <c r="J13" s="727"/>
      <c r="K13" s="729"/>
    </row>
    <row r="14" spans="2:11" x14ac:dyDescent="0.25">
      <c r="B14" s="726" t="s">
        <v>241</v>
      </c>
      <c r="C14" s="727"/>
      <c r="D14" s="403" t="s">
        <v>238</v>
      </c>
      <c r="E14" s="420">
        <v>3</v>
      </c>
      <c r="F14" s="728" t="s">
        <v>242</v>
      </c>
      <c r="G14" s="727"/>
      <c r="H14" s="727"/>
      <c r="I14" s="727"/>
      <c r="J14" s="727"/>
      <c r="K14" s="729"/>
    </row>
    <row r="15" spans="2:11" x14ac:dyDescent="0.25">
      <c r="B15" s="726" t="s">
        <v>243</v>
      </c>
      <c r="C15" s="727"/>
      <c r="D15" s="403" t="s">
        <v>44</v>
      </c>
      <c r="E15" s="420">
        <f>ROUND(E9*E10*E14/1000,2)</f>
        <v>0.12</v>
      </c>
      <c r="F15" s="728"/>
      <c r="G15" s="727"/>
      <c r="H15" s="727"/>
      <c r="I15" s="727"/>
      <c r="J15" s="727"/>
      <c r="K15" s="729"/>
    </row>
    <row r="16" spans="2:11" x14ac:dyDescent="0.25">
      <c r="B16" s="726" t="s">
        <v>244</v>
      </c>
      <c r="C16" s="727"/>
      <c r="D16" s="403" t="s">
        <v>173</v>
      </c>
      <c r="E16" s="425">
        <v>1</v>
      </c>
      <c r="F16" s="728" t="s">
        <v>245</v>
      </c>
      <c r="G16" s="727"/>
      <c r="H16" s="727"/>
      <c r="I16" s="727"/>
      <c r="J16" s="727"/>
      <c r="K16" s="729"/>
    </row>
    <row r="17" spans="2:11" x14ac:dyDescent="0.25">
      <c r="B17" s="726" t="s">
        <v>246</v>
      </c>
      <c r="C17" s="727"/>
      <c r="D17" s="403" t="s">
        <v>173</v>
      </c>
      <c r="E17" s="426">
        <v>1</v>
      </c>
      <c r="F17" s="728" t="s">
        <v>247</v>
      </c>
      <c r="G17" s="727"/>
      <c r="H17" s="727"/>
      <c r="I17" s="727"/>
      <c r="J17" s="727"/>
      <c r="K17" s="729"/>
    </row>
    <row r="18" spans="2:11" x14ac:dyDescent="0.25">
      <c r="B18" s="726" t="s">
        <v>248</v>
      </c>
      <c r="C18" s="727"/>
      <c r="D18" s="403" t="s">
        <v>173</v>
      </c>
      <c r="E18" s="427"/>
      <c r="F18" s="728" t="s">
        <v>249</v>
      </c>
      <c r="G18" s="727"/>
      <c r="H18" s="727"/>
      <c r="I18" s="727"/>
      <c r="J18" s="727"/>
      <c r="K18" s="729"/>
    </row>
    <row r="19" spans="2:11" ht="6" customHeight="1" x14ac:dyDescent="0.25">
      <c r="B19" s="730"/>
      <c r="C19" s="727"/>
      <c r="D19" s="727"/>
      <c r="E19" s="727"/>
      <c r="F19" s="727"/>
      <c r="G19" s="727"/>
      <c r="H19" s="727"/>
      <c r="I19" s="731"/>
      <c r="J19" s="727"/>
      <c r="K19" s="729"/>
    </row>
    <row r="20" spans="2:11" ht="24" x14ac:dyDescent="0.25">
      <c r="B20" s="429" t="s">
        <v>124</v>
      </c>
      <c r="C20" s="430" t="s">
        <v>101</v>
      </c>
      <c r="D20" s="430" t="s">
        <v>73</v>
      </c>
      <c r="E20" s="430" t="s">
        <v>102</v>
      </c>
      <c r="F20" s="430" t="s">
        <v>125</v>
      </c>
      <c r="G20" s="430" t="s">
        <v>126</v>
      </c>
      <c r="H20" s="430" t="s">
        <v>184</v>
      </c>
      <c r="I20" s="430" t="s">
        <v>128</v>
      </c>
      <c r="J20" s="430" t="s">
        <v>129</v>
      </c>
      <c r="K20" s="431" t="s">
        <v>130</v>
      </c>
    </row>
    <row r="21" spans="2:11" ht="15.75" customHeight="1" x14ac:dyDescent="0.25">
      <c r="B21" s="401">
        <v>1</v>
      </c>
      <c r="C21" s="566" t="s">
        <v>250</v>
      </c>
      <c r="D21" s="500"/>
      <c r="E21" s="501"/>
      <c r="F21" s="407"/>
      <c r="G21" s="410"/>
      <c r="H21" s="501"/>
      <c r="I21" s="502"/>
      <c r="J21" s="407"/>
      <c r="K21" s="409"/>
    </row>
    <row r="22" spans="2:11" ht="15.75" customHeight="1" x14ac:dyDescent="0.25">
      <c r="B22" s="401" t="s">
        <v>132</v>
      </c>
      <c r="C22" s="566" t="s">
        <v>131</v>
      </c>
      <c r="D22" s="402"/>
      <c r="E22" s="501"/>
      <c r="F22" s="407"/>
      <c r="G22" s="410"/>
      <c r="H22" s="501"/>
      <c r="I22" s="502"/>
      <c r="J22" s="407"/>
      <c r="K22" s="409"/>
    </row>
    <row r="23" spans="2:11" ht="29.25" customHeight="1" x14ac:dyDescent="0.25">
      <c r="B23" s="405" t="s">
        <v>251</v>
      </c>
      <c r="C23" s="567" t="s">
        <v>252</v>
      </c>
      <c r="D23" s="505" t="s">
        <v>54</v>
      </c>
      <c r="E23" s="505">
        <f t="shared" ref="E23:E25" si="0">E$9</f>
        <v>200</v>
      </c>
      <c r="F23" s="505">
        <f>Parámetros!G58</f>
        <v>1445</v>
      </c>
      <c r="G23" s="505">
        <f t="shared" ref="G23:G26" si="1">+F23*E23</f>
        <v>289000</v>
      </c>
      <c r="H23" s="505">
        <f t="shared" ref="H23:H26" si="2">E$16</f>
        <v>1</v>
      </c>
      <c r="I23" s="505">
        <f t="shared" ref="I23:I26" si="3">+H23*G23</f>
        <v>289000</v>
      </c>
      <c r="J23" s="505">
        <f t="shared" ref="J23:J26" si="4">I23-K23</f>
        <v>-811000</v>
      </c>
      <c r="K23" s="506">
        <v>1100000</v>
      </c>
    </row>
    <row r="24" spans="2:11" ht="15.75" customHeight="1" x14ac:dyDescent="0.25">
      <c r="B24" s="405" t="s">
        <v>253</v>
      </c>
      <c r="C24" s="421" t="s">
        <v>57</v>
      </c>
      <c r="D24" s="505" t="s">
        <v>54</v>
      </c>
      <c r="E24" s="505">
        <f t="shared" si="0"/>
        <v>200</v>
      </c>
      <c r="F24" s="407">
        <f>Parámetros!G55</f>
        <v>520</v>
      </c>
      <c r="G24" s="505">
        <f t="shared" si="1"/>
        <v>104000</v>
      </c>
      <c r="H24" s="505">
        <f t="shared" si="2"/>
        <v>1</v>
      </c>
      <c r="I24" s="505">
        <f t="shared" si="3"/>
        <v>104000</v>
      </c>
      <c r="J24" s="407">
        <f t="shared" si="4"/>
        <v>104000</v>
      </c>
      <c r="K24" s="506"/>
    </row>
    <row r="25" spans="2:11" ht="15.75" customHeight="1" x14ac:dyDescent="0.25">
      <c r="B25" s="405" t="s">
        <v>254</v>
      </c>
      <c r="C25" s="421" t="s">
        <v>62</v>
      </c>
      <c r="D25" s="505" t="s">
        <v>54</v>
      </c>
      <c r="E25" s="505">
        <f t="shared" si="0"/>
        <v>200</v>
      </c>
      <c r="F25" s="407">
        <f>Parámetros!G56</f>
        <v>325</v>
      </c>
      <c r="G25" s="505">
        <f t="shared" ref="G25" si="5">E25*F25</f>
        <v>65000</v>
      </c>
      <c r="H25" s="505">
        <f t="shared" ref="H25" si="6">E$16</f>
        <v>1</v>
      </c>
      <c r="I25" s="505">
        <f t="shared" ref="I25" si="7">+H25*G25</f>
        <v>65000</v>
      </c>
      <c r="J25" s="407">
        <f t="shared" ref="J25" si="8">I25-K25</f>
        <v>65000</v>
      </c>
      <c r="K25" s="506"/>
    </row>
    <row r="26" spans="2:11" ht="15.75" customHeight="1" x14ac:dyDescent="0.25">
      <c r="B26" s="405" t="s">
        <v>296</v>
      </c>
      <c r="C26" s="421" t="s">
        <v>255</v>
      </c>
      <c r="D26" s="505" t="s">
        <v>44</v>
      </c>
      <c r="E26" s="407">
        <f>ROUND(E29+E30,0)</f>
        <v>17</v>
      </c>
      <c r="F26" s="407">
        <f>Parámetros!G60</f>
        <v>542</v>
      </c>
      <c r="G26" s="505">
        <f t="shared" si="1"/>
        <v>9214</v>
      </c>
      <c r="H26" s="505">
        <f t="shared" si="2"/>
        <v>1</v>
      </c>
      <c r="I26" s="501">
        <f t="shared" si="3"/>
        <v>9214</v>
      </c>
      <c r="J26" s="407">
        <f t="shared" si="4"/>
        <v>9214</v>
      </c>
      <c r="K26" s="506"/>
    </row>
    <row r="27" spans="2:11" ht="15.75" customHeight="1" x14ac:dyDescent="0.25">
      <c r="B27" s="730" t="s">
        <v>256</v>
      </c>
      <c r="C27" s="727"/>
      <c r="D27" s="727"/>
      <c r="E27" s="727"/>
      <c r="F27" s="407"/>
      <c r="G27" s="410">
        <f>SUM(G23:G26)</f>
        <v>467214</v>
      </c>
      <c r="H27" s="410"/>
      <c r="I27" s="410">
        <f t="shared" ref="I27:K27" si="9">SUM(I23:I26)</f>
        <v>467214</v>
      </c>
      <c r="J27" s="410">
        <f t="shared" si="9"/>
        <v>-632786</v>
      </c>
      <c r="K27" s="411">
        <f t="shared" si="9"/>
        <v>1100000</v>
      </c>
    </row>
    <row r="28" spans="2:11" ht="15.75" customHeight="1" x14ac:dyDescent="0.25">
      <c r="B28" s="401" t="s">
        <v>133</v>
      </c>
      <c r="C28" s="566" t="s">
        <v>142</v>
      </c>
      <c r="D28" s="402"/>
      <c r="E28" s="502"/>
      <c r="F28" s="410"/>
      <c r="G28" s="410"/>
      <c r="H28" s="502"/>
      <c r="I28" s="502"/>
      <c r="J28" s="410"/>
      <c r="K28" s="411"/>
    </row>
    <row r="29" spans="2:11" ht="15.75" customHeight="1" x14ac:dyDescent="0.25">
      <c r="B29" s="405" t="s">
        <v>257</v>
      </c>
      <c r="C29" s="421" t="s">
        <v>84</v>
      </c>
      <c r="D29" s="501" t="s">
        <v>258</v>
      </c>
      <c r="E29" s="407">
        <f>E$12</f>
        <v>16</v>
      </c>
      <c r="F29" s="407">
        <f>Parámetros!D92</f>
        <v>7950</v>
      </c>
      <c r="G29" s="505">
        <f t="shared" ref="G29:G30" si="10">+F29*E29</f>
        <v>127200</v>
      </c>
      <c r="H29" s="505">
        <f t="shared" ref="H29:H30" si="11">E$16</f>
        <v>1</v>
      </c>
      <c r="I29" s="501">
        <f t="shared" ref="I29:I30" si="12">+H29*G29</f>
        <v>127200</v>
      </c>
      <c r="J29" s="407">
        <f t="shared" ref="J29:J30" si="13">I29-K29</f>
        <v>127200</v>
      </c>
      <c r="K29" s="506"/>
    </row>
    <row r="30" spans="2:11" ht="15.75" customHeight="1" x14ac:dyDescent="0.25">
      <c r="B30" s="405" t="s">
        <v>259</v>
      </c>
      <c r="C30" s="421" t="s">
        <v>91</v>
      </c>
      <c r="D30" s="501" t="s">
        <v>44</v>
      </c>
      <c r="E30" s="407">
        <f>E$13</f>
        <v>1</v>
      </c>
      <c r="F30" s="407">
        <f>Parámetros!D98</f>
        <v>64600</v>
      </c>
      <c r="G30" s="505">
        <f t="shared" si="10"/>
        <v>64600</v>
      </c>
      <c r="H30" s="505">
        <f t="shared" si="11"/>
        <v>1</v>
      </c>
      <c r="I30" s="501">
        <f t="shared" si="12"/>
        <v>64600</v>
      </c>
      <c r="J30" s="407">
        <f t="shared" si="13"/>
        <v>64600</v>
      </c>
      <c r="K30" s="506"/>
    </row>
    <row r="31" spans="2:11" ht="15.75" customHeight="1" x14ac:dyDescent="0.25">
      <c r="B31" s="730" t="s">
        <v>260</v>
      </c>
      <c r="C31" s="727"/>
      <c r="D31" s="727"/>
      <c r="E31" s="727"/>
      <c r="F31" s="407"/>
      <c r="G31" s="410">
        <f>SUM(G29:G30)</f>
        <v>191800</v>
      </c>
      <c r="H31" s="501"/>
      <c r="I31" s="410">
        <f t="shared" ref="I31:K31" si="14">SUM(I29:I30)</f>
        <v>191800</v>
      </c>
      <c r="J31" s="410">
        <f t="shared" si="14"/>
        <v>191800</v>
      </c>
      <c r="K31" s="411">
        <f t="shared" si="14"/>
        <v>0</v>
      </c>
    </row>
    <row r="32" spans="2:11" ht="15.75" customHeight="1" x14ac:dyDescent="0.25">
      <c r="B32" s="401" t="s">
        <v>134</v>
      </c>
      <c r="C32" s="566" t="s">
        <v>151</v>
      </c>
      <c r="D32" s="402"/>
      <c r="E32" s="501"/>
      <c r="F32" s="407"/>
      <c r="G32" s="410"/>
      <c r="H32" s="501"/>
      <c r="I32" s="502"/>
      <c r="J32" s="407"/>
      <c r="K32" s="409"/>
    </row>
    <row r="33" spans="2:11" ht="15.75" customHeight="1" x14ac:dyDescent="0.25">
      <c r="B33" s="405" t="s">
        <v>261</v>
      </c>
      <c r="C33" s="421" t="s">
        <v>5</v>
      </c>
      <c r="D33" s="423">
        <v>0.05</v>
      </c>
      <c r="E33" s="407">
        <v>1</v>
      </c>
      <c r="F33" s="407">
        <f>ROUND(D33*G27,0)</f>
        <v>23361</v>
      </c>
      <c r="G33" s="505">
        <f t="shared" ref="G33:G34" si="15">+F33*E33</f>
        <v>23361</v>
      </c>
      <c r="H33" s="505">
        <f t="shared" ref="H33:H34" si="16">E$16</f>
        <v>1</v>
      </c>
      <c r="I33" s="501">
        <f t="shared" ref="I33:I34" si="17">+H33*G33</f>
        <v>23361</v>
      </c>
      <c r="J33" s="407">
        <f t="shared" ref="J33:J34" si="18">I33-K33</f>
        <v>0</v>
      </c>
      <c r="K33" s="506">
        <f>I33</f>
        <v>23361</v>
      </c>
    </row>
    <row r="34" spans="2:11" ht="15.75" customHeight="1" x14ac:dyDescent="0.25">
      <c r="B34" s="405" t="s">
        <v>262</v>
      </c>
      <c r="C34" s="421" t="s">
        <v>263</v>
      </c>
      <c r="D34" s="423">
        <v>0.2</v>
      </c>
      <c r="E34" s="407">
        <v>1</v>
      </c>
      <c r="F34" s="407">
        <f>ROUND(D34*G31,0)</f>
        <v>38360</v>
      </c>
      <c r="G34" s="505">
        <f t="shared" si="15"/>
        <v>38360</v>
      </c>
      <c r="H34" s="505">
        <f t="shared" si="16"/>
        <v>1</v>
      </c>
      <c r="I34" s="501">
        <f t="shared" si="17"/>
        <v>38360</v>
      </c>
      <c r="J34" s="407">
        <f t="shared" si="18"/>
        <v>0</v>
      </c>
      <c r="K34" s="506">
        <f>I34</f>
        <v>38360</v>
      </c>
    </row>
    <row r="35" spans="2:11" ht="15.75" customHeight="1" x14ac:dyDescent="0.25">
      <c r="B35" s="730" t="s">
        <v>264</v>
      </c>
      <c r="C35" s="727"/>
      <c r="D35" s="727"/>
      <c r="E35" s="727"/>
      <c r="F35" s="407"/>
      <c r="G35" s="410">
        <f>SUM(G33:G34)</f>
        <v>61721</v>
      </c>
      <c r="H35" s="502"/>
      <c r="I35" s="410">
        <f t="shared" ref="I35:K35" si="19">SUM(I33:I34)</f>
        <v>61721</v>
      </c>
      <c r="J35" s="410">
        <f t="shared" si="19"/>
        <v>0</v>
      </c>
      <c r="K35" s="411">
        <f t="shared" si="19"/>
        <v>61721</v>
      </c>
    </row>
    <row r="36" spans="2:11" ht="15.75" customHeight="1" x14ac:dyDescent="0.25">
      <c r="B36" s="558" t="s">
        <v>401</v>
      </c>
      <c r="C36" s="421" t="s">
        <v>155</v>
      </c>
      <c r="D36" s="492">
        <v>0.15</v>
      </c>
      <c r="E36" s="596">
        <v>1</v>
      </c>
      <c r="F36" s="435"/>
      <c r="G36" s="436">
        <f>ROUND((G35+G31+G27)*D36,0)</f>
        <v>108110</v>
      </c>
      <c r="H36" s="437"/>
      <c r="I36" s="436">
        <f>ROUND((I35+I31+I27)*D36,0)</f>
        <v>108110</v>
      </c>
      <c r="J36" s="435">
        <f t="shared" ref="J36" si="20">I36-K36</f>
        <v>0</v>
      </c>
      <c r="K36" s="447">
        <f>I36</f>
        <v>108110</v>
      </c>
    </row>
    <row r="37" spans="2:11" ht="15.75" customHeight="1" x14ac:dyDescent="0.25">
      <c r="B37" s="732" t="s">
        <v>265</v>
      </c>
      <c r="C37" s="721"/>
      <c r="D37" s="721"/>
      <c r="E37" s="721"/>
      <c r="F37" s="450"/>
      <c r="G37" s="451">
        <f>G36+G35+G31+G27</f>
        <v>828845</v>
      </c>
      <c r="H37" s="452"/>
      <c r="I37" s="451">
        <f t="shared" ref="I37:K37" si="21">I36+I35+I31+I27</f>
        <v>828845</v>
      </c>
      <c r="J37" s="451">
        <f t="shared" si="21"/>
        <v>-440986</v>
      </c>
      <c r="K37" s="597">
        <f t="shared" si="21"/>
        <v>1269831</v>
      </c>
    </row>
    <row r="38" spans="2:11" ht="15.75" customHeight="1" x14ac:dyDescent="0.25">
      <c r="B38" s="401">
        <v>2</v>
      </c>
      <c r="C38" s="566" t="s">
        <v>266</v>
      </c>
      <c r="D38" s="402"/>
      <c r="E38" s="428"/>
      <c r="F38" s="402"/>
      <c r="G38" s="507"/>
      <c r="H38" s="508"/>
      <c r="I38" s="507"/>
      <c r="J38" s="509"/>
      <c r="K38" s="510"/>
    </row>
    <row r="39" spans="2:11" ht="15.75" customHeight="1" x14ac:dyDescent="0.25">
      <c r="B39" s="405" t="s">
        <v>143</v>
      </c>
      <c r="C39" s="566" t="s">
        <v>131</v>
      </c>
      <c r="D39" s="402"/>
      <c r="E39" s="420"/>
      <c r="F39" s="407"/>
      <c r="G39" s="410"/>
      <c r="H39" s="505"/>
      <c r="I39" s="407"/>
      <c r="J39" s="407"/>
      <c r="K39" s="409"/>
    </row>
    <row r="40" spans="2:11" ht="15.75" customHeight="1" x14ac:dyDescent="0.25">
      <c r="B40" s="405" t="s">
        <v>267</v>
      </c>
      <c r="C40" s="421" t="s">
        <v>60</v>
      </c>
      <c r="D40" s="420" t="s">
        <v>38</v>
      </c>
      <c r="E40" s="407">
        <f t="shared" ref="E40:E41" si="22">ROUND(E$9*E$10,0)</f>
        <v>40</v>
      </c>
      <c r="F40" s="407">
        <f>Parámetros!G59</f>
        <v>1445</v>
      </c>
      <c r="G40" s="407">
        <f t="shared" ref="G40:G45" si="23">E40*F40</f>
        <v>57800</v>
      </c>
      <c r="H40" s="505">
        <f t="shared" ref="H40:H45" si="24">E$17</f>
        <v>1</v>
      </c>
      <c r="I40" s="407">
        <f t="shared" ref="I40:I45" si="25">+H40*G40</f>
        <v>57800</v>
      </c>
      <c r="J40" s="407">
        <f t="shared" ref="J40:J45" si="26">I40-K40</f>
        <v>57800</v>
      </c>
      <c r="K40" s="409"/>
    </row>
    <row r="41" spans="2:11" ht="15.75" customHeight="1" x14ac:dyDescent="0.25">
      <c r="B41" s="405" t="s">
        <v>268</v>
      </c>
      <c r="C41" s="421" t="s">
        <v>56</v>
      </c>
      <c r="D41" s="420" t="s">
        <v>54</v>
      </c>
      <c r="E41" s="407">
        <f t="shared" si="22"/>
        <v>40</v>
      </c>
      <c r="F41" s="407">
        <f>Parámetros!G54</f>
        <v>1083</v>
      </c>
      <c r="G41" s="407">
        <f t="shared" si="23"/>
        <v>43320</v>
      </c>
      <c r="H41" s="505">
        <f t="shared" si="24"/>
        <v>1</v>
      </c>
      <c r="I41" s="407">
        <f t="shared" si="25"/>
        <v>43320</v>
      </c>
      <c r="J41" s="407">
        <f t="shared" si="26"/>
        <v>43320</v>
      </c>
      <c r="K41" s="409"/>
    </row>
    <row r="42" spans="2:11" ht="15.75" customHeight="1" x14ac:dyDescent="0.25">
      <c r="B42" s="405" t="s">
        <v>269</v>
      </c>
      <c r="C42" s="421" t="s">
        <v>61</v>
      </c>
      <c r="D42" s="420" t="s">
        <v>54</v>
      </c>
      <c r="E42" s="407">
        <f t="shared" ref="E42:E44" si="27">E$9</f>
        <v>200</v>
      </c>
      <c r="F42" s="407">
        <f>Parámetros!G58</f>
        <v>1445</v>
      </c>
      <c r="G42" s="407">
        <f t="shared" si="23"/>
        <v>289000</v>
      </c>
      <c r="H42" s="505">
        <f t="shared" si="24"/>
        <v>1</v>
      </c>
      <c r="I42" s="407">
        <f t="shared" si="25"/>
        <v>289000</v>
      </c>
      <c r="J42" s="407">
        <f t="shared" si="26"/>
        <v>289000</v>
      </c>
      <c r="K42" s="409"/>
    </row>
    <row r="43" spans="2:11" ht="15.75" customHeight="1" x14ac:dyDescent="0.25">
      <c r="B43" s="405" t="s">
        <v>270</v>
      </c>
      <c r="C43" s="421" t="s">
        <v>57</v>
      </c>
      <c r="D43" s="420" t="s">
        <v>54</v>
      </c>
      <c r="E43" s="407">
        <f t="shared" si="27"/>
        <v>200</v>
      </c>
      <c r="F43" s="407">
        <f>Parámetros!G55</f>
        <v>520</v>
      </c>
      <c r="G43" s="407">
        <f t="shared" si="23"/>
        <v>104000</v>
      </c>
      <c r="H43" s="505">
        <f t="shared" si="24"/>
        <v>1</v>
      </c>
      <c r="I43" s="407">
        <f t="shared" si="25"/>
        <v>104000</v>
      </c>
      <c r="J43" s="407">
        <f t="shared" si="26"/>
        <v>104000</v>
      </c>
      <c r="K43" s="409"/>
    </row>
    <row r="44" spans="2:11" ht="15.75" customHeight="1" x14ac:dyDescent="0.25">
      <c r="B44" s="405" t="s">
        <v>271</v>
      </c>
      <c r="C44" s="421" t="s">
        <v>62</v>
      </c>
      <c r="D44" s="420" t="s">
        <v>54</v>
      </c>
      <c r="E44" s="407">
        <f t="shared" si="27"/>
        <v>200</v>
      </c>
      <c r="F44" s="407">
        <f>Parámetros!G56</f>
        <v>325</v>
      </c>
      <c r="G44" s="407">
        <f t="shared" si="23"/>
        <v>65000</v>
      </c>
      <c r="H44" s="505">
        <f t="shared" si="24"/>
        <v>1</v>
      </c>
      <c r="I44" s="407">
        <f t="shared" si="25"/>
        <v>65000</v>
      </c>
      <c r="J44" s="407">
        <f t="shared" si="26"/>
        <v>65000</v>
      </c>
      <c r="K44" s="409"/>
    </row>
    <row r="45" spans="2:11" ht="15.75" customHeight="1" x14ac:dyDescent="0.25">
      <c r="B45" s="405" t="s">
        <v>272</v>
      </c>
      <c r="C45" s="421" t="s">
        <v>63</v>
      </c>
      <c r="D45" s="420" t="s">
        <v>44</v>
      </c>
      <c r="E45" s="407">
        <f>ROUND(E48*2+E49+E50+E51,0)</f>
        <v>97</v>
      </c>
      <c r="F45" s="407">
        <f>Parámetros!G60</f>
        <v>542</v>
      </c>
      <c r="G45" s="407">
        <f t="shared" si="23"/>
        <v>52574</v>
      </c>
      <c r="H45" s="505">
        <f t="shared" si="24"/>
        <v>1</v>
      </c>
      <c r="I45" s="407">
        <f t="shared" si="25"/>
        <v>52574</v>
      </c>
      <c r="J45" s="407">
        <f t="shared" si="26"/>
        <v>52574</v>
      </c>
      <c r="K45" s="409"/>
    </row>
    <row r="46" spans="2:11" ht="15.75" customHeight="1" x14ac:dyDescent="0.25">
      <c r="B46" s="730" t="s">
        <v>273</v>
      </c>
      <c r="C46" s="727"/>
      <c r="D46" s="727"/>
      <c r="E46" s="727"/>
      <c r="F46" s="407"/>
      <c r="G46" s="410">
        <f>SUM(G40:G45)</f>
        <v>611694</v>
      </c>
      <c r="H46" s="410"/>
      <c r="I46" s="410">
        <f t="shared" ref="I46:K46" si="28">SUM(I40:I45)</f>
        <v>611694</v>
      </c>
      <c r="J46" s="410">
        <f t="shared" si="28"/>
        <v>611694</v>
      </c>
      <c r="K46" s="411">
        <f t="shared" si="28"/>
        <v>0</v>
      </c>
    </row>
    <row r="47" spans="2:11" ht="15.75" customHeight="1" x14ac:dyDescent="0.25">
      <c r="B47" s="401" t="s">
        <v>144</v>
      </c>
      <c r="C47" s="566" t="s">
        <v>142</v>
      </c>
      <c r="D47" s="402"/>
      <c r="E47" s="420"/>
      <c r="F47" s="407"/>
      <c r="G47" s="410"/>
      <c r="H47" s="505"/>
      <c r="I47" s="407"/>
      <c r="J47" s="407"/>
      <c r="K47" s="409"/>
    </row>
    <row r="48" spans="2:11" ht="15.75" customHeight="1" x14ac:dyDescent="0.25">
      <c r="B48" s="405" t="s">
        <v>274</v>
      </c>
      <c r="C48" s="421" t="s">
        <v>92</v>
      </c>
      <c r="D48" s="420" t="s">
        <v>73</v>
      </c>
      <c r="E48" s="407">
        <f>ROUND(E9*E10,0)</f>
        <v>40</v>
      </c>
      <c r="F48" s="407">
        <v>0</v>
      </c>
      <c r="G48" s="407">
        <f t="shared" ref="G48:G51" si="29">E48*F48</f>
        <v>0</v>
      </c>
      <c r="H48" s="505">
        <f>+I$19</f>
        <v>0</v>
      </c>
      <c r="I48" s="407">
        <f t="shared" ref="I48:I51" si="30">+H48*G48</f>
        <v>0</v>
      </c>
      <c r="J48" s="407">
        <f t="shared" ref="J48:J51" si="31">I48-K48</f>
        <v>0</v>
      </c>
      <c r="K48" s="409"/>
    </row>
    <row r="49" spans="2:11" ht="15.75" customHeight="1" x14ac:dyDescent="0.25">
      <c r="B49" s="405" t="s">
        <v>275</v>
      </c>
      <c r="C49" s="421" t="s">
        <v>86</v>
      </c>
      <c r="D49" s="420" t="s">
        <v>44</v>
      </c>
      <c r="E49" s="406">
        <f>E15</f>
        <v>0.12</v>
      </c>
      <c r="F49" s="407">
        <f>Parámetros!D94</f>
        <v>75000</v>
      </c>
      <c r="G49" s="407">
        <f t="shared" si="29"/>
        <v>9000</v>
      </c>
      <c r="H49" s="505">
        <f t="shared" ref="H49:H51" si="32">E$17</f>
        <v>1</v>
      </c>
      <c r="I49" s="407">
        <f t="shared" si="30"/>
        <v>9000</v>
      </c>
      <c r="J49" s="407">
        <f t="shared" si="31"/>
        <v>9000</v>
      </c>
      <c r="K49" s="409"/>
    </row>
    <row r="50" spans="2:11" ht="15.75" customHeight="1" x14ac:dyDescent="0.25">
      <c r="B50" s="405" t="s">
        <v>276</v>
      </c>
      <c r="C50" s="421" t="s">
        <v>84</v>
      </c>
      <c r="D50" s="420" t="s">
        <v>44</v>
      </c>
      <c r="E50" s="407">
        <f>+E12</f>
        <v>16</v>
      </c>
      <c r="F50" s="407">
        <f>Parámetros!D92</f>
        <v>7950</v>
      </c>
      <c r="G50" s="407">
        <f t="shared" si="29"/>
        <v>127200</v>
      </c>
      <c r="H50" s="505">
        <f t="shared" si="32"/>
        <v>1</v>
      </c>
      <c r="I50" s="407">
        <f t="shared" si="30"/>
        <v>127200</v>
      </c>
      <c r="J50" s="407">
        <f t="shared" si="31"/>
        <v>127200</v>
      </c>
      <c r="K50" s="409"/>
    </row>
    <row r="51" spans="2:11" ht="15.75" customHeight="1" x14ac:dyDescent="0.25">
      <c r="B51" s="405" t="s">
        <v>277</v>
      </c>
      <c r="C51" s="421" t="s">
        <v>91</v>
      </c>
      <c r="D51" s="420" t="s">
        <v>44</v>
      </c>
      <c r="E51" s="407">
        <v>1</v>
      </c>
      <c r="F51" s="407">
        <f>Parámetros!D98</f>
        <v>64600</v>
      </c>
      <c r="G51" s="407">
        <f t="shared" si="29"/>
        <v>64600</v>
      </c>
      <c r="H51" s="505">
        <f t="shared" si="32"/>
        <v>1</v>
      </c>
      <c r="I51" s="407">
        <f t="shared" si="30"/>
        <v>64600</v>
      </c>
      <c r="J51" s="407">
        <f t="shared" si="31"/>
        <v>64600</v>
      </c>
      <c r="K51" s="409"/>
    </row>
    <row r="52" spans="2:11" ht="15.75" customHeight="1" x14ac:dyDescent="0.25">
      <c r="B52" s="730" t="s">
        <v>278</v>
      </c>
      <c r="C52" s="727"/>
      <c r="D52" s="727"/>
      <c r="E52" s="727"/>
      <c r="F52" s="407"/>
      <c r="G52" s="410">
        <f>SUM(G48:G51)</f>
        <v>200800</v>
      </c>
      <c r="H52" s="410"/>
      <c r="I52" s="410">
        <f t="shared" ref="I52:K52" si="33">SUM(I48:I51)</f>
        <v>200800</v>
      </c>
      <c r="J52" s="410">
        <f t="shared" si="33"/>
        <v>200800</v>
      </c>
      <c r="K52" s="411">
        <f t="shared" si="33"/>
        <v>0</v>
      </c>
    </row>
    <row r="53" spans="2:11" ht="15.75" customHeight="1" x14ac:dyDescent="0.25">
      <c r="B53" s="401" t="s">
        <v>145</v>
      </c>
      <c r="C53" s="566" t="s">
        <v>151</v>
      </c>
      <c r="D53" s="402"/>
      <c r="E53" s="420"/>
      <c r="F53" s="407"/>
      <c r="G53" s="407"/>
      <c r="H53" s="505"/>
      <c r="I53" s="407"/>
      <c r="J53" s="407"/>
      <c r="K53" s="409"/>
    </row>
    <row r="54" spans="2:11" ht="15.75" customHeight="1" x14ac:dyDescent="0.25">
      <c r="B54" s="405" t="s">
        <v>279</v>
      </c>
      <c r="C54" s="421" t="s">
        <v>5</v>
      </c>
      <c r="D54" s="423">
        <v>0.05</v>
      </c>
      <c r="E54" s="407">
        <v>1</v>
      </c>
      <c r="F54" s="407">
        <f>ROUND(D54*G46,0)</f>
        <v>30585</v>
      </c>
      <c r="G54" s="407">
        <f t="shared" ref="G54:G55" si="34">E54*F54</f>
        <v>30585</v>
      </c>
      <c r="H54" s="505">
        <f t="shared" ref="H54:H55" si="35">E$17</f>
        <v>1</v>
      </c>
      <c r="I54" s="407">
        <f t="shared" ref="I54:I55" si="36">+H54*G54</f>
        <v>30585</v>
      </c>
      <c r="J54" s="407">
        <f t="shared" ref="J54:J55" si="37">I54-K54</f>
        <v>0</v>
      </c>
      <c r="K54" s="409">
        <f>I54</f>
        <v>30585</v>
      </c>
    </row>
    <row r="55" spans="2:11" ht="15.75" customHeight="1" x14ac:dyDescent="0.25">
      <c r="B55" s="405" t="s">
        <v>280</v>
      </c>
      <c r="C55" s="421" t="s">
        <v>7</v>
      </c>
      <c r="D55" s="423">
        <v>0.2</v>
      </c>
      <c r="E55" s="407">
        <v>1</v>
      </c>
      <c r="F55" s="407">
        <f>ROUND(D55*G52,0)</f>
        <v>40160</v>
      </c>
      <c r="G55" s="407">
        <f t="shared" si="34"/>
        <v>40160</v>
      </c>
      <c r="H55" s="505">
        <f t="shared" si="35"/>
        <v>1</v>
      </c>
      <c r="I55" s="407">
        <f t="shared" si="36"/>
        <v>40160</v>
      </c>
      <c r="J55" s="407">
        <f t="shared" si="37"/>
        <v>0</v>
      </c>
      <c r="K55" s="409">
        <f>I55</f>
        <v>40160</v>
      </c>
    </row>
    <row r="56" spans="2:11" ht="15.75" customHeight="1" x14ac:dyDescent="0.25">
      <c r="B56" s="730" t="s">
        <v>281</v>
      </c>
      <c r="C56" s="727"/>
      <c r="D56" s="727"/>
      <c r="E56" s="727"/>
      <c r="F56" s="407"/>
      <c r="G56" s="410">
        <f>SUM(G54:G55)</f>
        <v>70745</v>
      </c>
      <c r="H56" s="410"/>
      <c r="I56" s="410">
        <f t="shared" ref="I56:K56" si="38">SUM(I53:I55)</f>
        <v>70745</v>
      </c>
      <c r="J56" s="410">
        <f t="shared" si="38"/>
        <v>0</v>
      </c>
      <c r="K56" s="411">
        <f t="shared" si="38"/>
        <v>70745</v>
      </c>
    </row>
    <row r="57" spans="2:11" ht="15.75" customHeight="1" x14ac:dyDescent="0.25">
      <c r="B57" s="467">
        <v>2.4</v>
      </c>
      <c r="C57" s="421" t="s">
        <v>155</v>
      </c>
      <c r="D57" s="492">
        <v>0.15</v>
      </c>
      <c r="E57" s="446"/>
      <c r="F57" s="462"/>
      <c r="G57" s="463">
        <f>ROUND((G56+G52+G46)*D57,0)</f>
        <v>132486</v>
      </c>
      <c r="H57" s="463"/>
      <c r="I57" s="463">
        <f>ROUND((I56+I52+I46)*D57,0)</f>
        <v>132486</v>
      </c>
      <c r="J57" s="462">
        <f t="shared" ref="J57" si="39">I57-K57</f>
        <v>0</v>
      </c>
      <c r="K57" s="468">
        <f>I57</f>
        <v>132486</v>
      </c>
    </row>
    <row r="58" spans="2:11" ht="15.75" customHeight="1" x14ac:dyDescent="0.25">
      <c r="B58" s="724" t="s">
        <v>282</v>
      </c>
      <c r="C58" s="721"/>
      <c r="D58" s="721"/>
      <c r="E58" s="721"/>
      <c r="F58" s="462"/>
      <c r="G58" s="463">
        <f>G57+G56+G52+G46</f>
        <v>1015725</v>
      </c>
      <c r="H58" s="463"/>
      <c r="I58" s="463">
        <f>I57+I56+I52+I46</f>
        <v>1015725</v>
      </c>
      <c r="J58" s="463">
        <f t="shared" ref="J58:K58" si="40">J57+J56+J52+J46</f>
        <v>812494</v>
      </c>
      <c r="K58" s="468">
        <f t="shared" si="40"/>
        <v>203231</v>
      </c>
    </row>
    <row r="59" spans="2:11" ht="15.75" hidden="1" customHeight="1" x14ac:dyDescent="0.25">
      <c r="B59" s="472">
        <v>3</v>
      </c>
      <c r="C59" s="725" t="s">
        <v>283</v>
      </c>
      <c r="D59" s="721"/>
      <c r="E59" s="473"/>
      <c r="F59" s="474"/>
      <c r="G59" s="475"/>
      <c r="H59" s="476"/>
      <c r="I59" s="475"/>
      <c r="J59" s="476"/>
      <c r="K59" s="477"/>
    </row>
    <row r="60" spans="2:11" ht="15.75" hidden="1" customHeight="1" x14ac:dyDescent="0.25">
      <c r="B60" s="478" t="s">
        <v>169</v>
      </c>
      <c r="C60" s="479" t="s">
        <v>131</v>
      </c>
      <c r="D60" s="479"/>
      <c r="E60" s="480"/>
      <c r="F60" s="474"/>
      <c r="G60" s="475"/>
      <c r="H60" s="480"/>
      <c r="I60" s="481"/>
      <c r="J60" s="474"/>
      <c r="K60" s="482"/>
    </row>
    <row r="61" spans="2:11" ht="30" hidden="1" customHeight="1" x14ac:dyDescent="0.25">
      <c r="B61" s="483" t="s">
        <v>284</v>
      </c>
      <c r="C61" s="484" t="s">
        <v>252</v>
      </c>
      <c r="D61" s="476" t="s">
        <v>54</v>
      </c>
      <c r="E61" s="476">
        <f t="shared" ref="E61:E63" si="41">E$9</f>
        <v>200</v>
      </c>
      <c r="F61" s="476">
        <f>Parámetros!G45</f>
        <v>929</v>
      </c>
      <c r="G61" s="476">
        <f>E61*F61</f>
        <v>185800</v>
      </c>
      <c r="H61" s="476">
        <f t="shared" ref="H61:H65" si="42">E$18</f>
        <v>0</v>
      </c>
      <c r="I61" s="476">
        <f>+H61*G61</f>
        <v>0</v>
      </c>
      <c r="J61" s="476">
        <f t="shared" ref="J61" si="43">I61-K61</f>
        <v>0</v>
      </c>
      <c r="K61" s="482"/>
    </row>
    <row r="62" spans="2:11" ht="15.75" hidden="1" customHeight="1" x14ac:dyDescent="0.25">
      <c r="B62" s="483" t="s">
        <v>285</v>
      </c>
      <c r="C62" s="485" t="s">
        <v>57</v>
      </c>
      <c r="D62" s="476" t="s">
        <v>54</v>
      </c>
      <c r="E62" s="476">
        <f t="shared" si="41"/>
        <v>200</v>
      </c>
      <c r="F62" s="474">
        <f>Parámetros!G41</f>
        <v>433</v>
      </c>
      <c r="G62" s="476">
        <f t="shared" ref="G62:G63" si="44">E62*F62</f>
        <v>86600</v>
      </c>
      <c r="H62" s="476">
        <f t="shared" si="42"/>
        <v>0</v>
      </c>
      <c r="I62" s="476">
        <f>+H62*G62</f>
        <v>0</v>
      </c>
      <c r="J62" s="474">
        <f>I62-K62</f>
        <v>0</v>
      </c>
      <c r="K62" s="482"/>
    </row>
    <row r="63" spans="2:11" ht="15.75" hidden="1" customHeight="1" x14ac:dyDescent="0.25">
      <c r="B63" s="483" t="s">
        <v>286</v>
      </c>
      <c r="C63" s="485" t="s">
        <v>62</v>
      </c>
      <c r="D63" s="476" t="s">
        <v>54</v>
      </c>
      <c r="E63" s="476">
        <f t="shared" si="41"/>
        <v>200</v>
      </c>
      <c r="F63" s="474">
        <f>Parámetros!G46</f>
        <v>260</v>
      </c>
      <c r="G63" s="476">
        <f t="shared" si="44"/>
        <v>52000</v>
      </c>
      <c r="H63" s="476">
        <f>E18</f>
        <v>0</v>
      </c>
      <c r="I63" s="476">
        <f>H63*G63</f>
        <v>0</v>
      </c>
      <c r="J63" s="474">
        <f>I63-K63</f>
        <v>0</v>
      </c>
      <c r="K63" s="482"/>
    </row>
    <row r="64" spans="2:11" ht="15.75" hidden="1" customHeight="1" x14ac:dyDescent="0.25">
      <c r="B64" s="483" t="s">
        <v>297</v>
      </c>
      <c r="C64" s="485" t="s">
        <v>63</v>
      </c>
      <c r="D64" s="476" t="s">
        <v>44</v>
      </c>
      <c r="E64" s="474">
        <f>ROUND(E67+E68,0)</f>
        <v>17</v>
      </c>
      <c r="F64" s="474">
        <f>Parámetros!G47</f>
        <v>433</v>
      </c>
      <c r="G64" s="476">
        <f>E64*F64</f>
        <v>7361</v>
      </c>
      <c r="H64" s="476">
        <f t="shared" si="42"/>
        <v>0</v>
      </c>
      <c r="I64" s="476">
        <f>+H64*G64</f>
        <v>0</v>
      </c>
      <c r="J64" s="474">
        <f>I64-K64</f>
        <v>0</v>
      </c>
      <c r="K64" s="482">
        <f>I64</f>
        <v>0</v>
      </c>
    </row>
    <row r="65" spans="2:11" ht="15.75" hidden="1" customHeight="1" x14ac:dyDescent="0.25">
      <c r="B65" s="720" t="s">
        <v>287</v>
      </c>
      <c r="C65" s="721"/>
      <c r="D65" s="721"/>
      <c r="E65" s="721"/>
      <c r="F65" s="474"/>
      <c r="G65" s="475">
        <f>SUM(G61:G64)</f>
        <v>331761</v>
      </c>
      <c r="H65" s="476">
        <f t="shared" si="42"/>
        <v>0</v>
      </c>
      <c r="I65" s="475">
        <f>SUM(I61:I64)</f>
        <v>0</v>
      </c>
      <c r="J65" s="475">
        <f t="shared" ref="J65:K65" si="45">SUM(J61:J64)</f>
        <v>0</v>
      </c>
      <c r="K65" s="486">
        <f t="shared" si="45"/>
        <v>0</v>
      </c>
    </row>
    <row r="66" spans="2:11" ht="15.75" hidden="1" customHeight="1" x14ac:dyDescent="0.25">
      <c r="B66" s="478" t="s">
        <v>152</v>
      </c>
      <c r="C66" s="479" t="s">
        <v>142</v>
      </c>
      <c r="D66" s="479"/>
      <c r="E66" s="481"/>
      <c r="F66" s="475"/>
      <c r="G66" s="475"/>
      <c r="H66" s="481"/>
      <c r="I66" s="481"/>
      <c r="J66" s="475"/>
      <c r="K66" s="486"/>
    </row>
    <row r="67" spans="2:11" ht="15.75" hidden="1" customHeight="1" x14ac:dyDescent="0.25">
      <c r="B67" s="483" t="s">
        <v>288</v>
      </c>
      <c r="C67" s="485" t="s">
        <v>84</v>
      </c>
      <c r="D67" s="480" t="s">
        <v>258</v>
      </c>
      <c r="E67" s="474">
        <f>E$12</f>
        <v>16</v>
      </c>
      <c r="F67" s="474">
        <f>Parámetros!D92</f>
        <v>7950</v>
      </c>
      <c r="G67" s="476">
        <f>E67*F67</f>
        <v>127200</v>
      </c>
      <c r="H67" s="476">
        <f t="shared" ref="H67:H68" si="46">E$18</f>
        <v>0</v>
      </c>
      <c r="I67" s="480">
        <f>+H67*G67</f>
        <v>0</v>
      </c>
      <c r="J67" s="476">
        <f>I67-K67</f>
        <v>0</v>
      </c>
      <c r="K67" s="482"/>
    </row>
    <row r="68" spans="2:11" ht="15.75" hidden="1" customHeight="1" x14ac:dyDescent="0.25">
      <c r="B68" s="483" t="s">
        <v>289</v>
      </c>
      <c r="C68" s="485" t="s">
        <v>91</v>
      </c>
      <c r="D68" s="480" t="s">
        <v>44</v>
      </c>
      <c r="E68" s="474">
        <f>E$13</f>
        <v>1</v>
      </c>
      <c r="F68" s="474">
        <f>Parámetros!D98</f>
        <v>64600</v>
      </c>
      <c r="G68" s="476">
        <f>E68*F68</f>
        <v>64600</v>
      </c>
      <c r="H68" s="476">
        <f t="shared" si="46"/>
        <v>0</v>
      </c>
      <c r="I68" s="480">
        <f>+H68*G68</f>
        <v>0</v>
      </c>
      <c r="J68" s="476">
        <f t="shared" ref="J68" si="47">I68-K68</f>
        <v>0</v>
      </c>
      <c r="K68" s="482"/>
    </row>
    <row r="69" spans="2:11" ht="15.75" hidden="1" customHeight="1" x14ac:dyDescent="0.25">
      <c r="B69" s="720" t="s">
        <v>290</v>
      </c>
      <c r="C69" s="721"/>
      <c r="D69" s="721"/>
      <c r="E69" s="721"/>
      <c r="F69" s="474"/>
      <c r="G69" s="475">
        <f>SUM(G67:G68)</f>
        <v>191800</v>
      </c>
      <c r="H69" s="475"/>
      <c r="I69" s="475">
        <f>SUM(I67:I68)</f>
        <v>0</v>
      </c>
      <c r="J69" s="475">
        <f t="shared" ref="J69:K69" si="48">SUM(J67:J68)</f>
        <v>0</v>
      </c>
      <c r="K69" s="486">
        <f t="shared" si="48"/>
        <v>0</v>
      </c>
    </row>
    <row r="70" spans="2:11" ht="15.75" hidden="1" customHeight="1" x14ac:dyDescent="0.25">
      <c r="B70" s="478" t="s">
        <v>134</v>
      </c>
      <c r="C70" s="479" t="s">
        <v>151</v>
      </c>
      <c r="D70" s="479"/>
      <c r="E70" s="480"/>
      <c r="F70" s="474"/>
      <c r="G70" s="475"/>
      <c r="H70" s="480"/>
      <c r="I70" s="481"/>
      <c r="J70" s="474"/>
      <c r="K70" s="482"/>
    </row>
    <row r="71" spans="2:11" ht="15.75" hidden="1" customHeight="1" x14ac:dyDescent="0.25">
      <c r="B71" s="483" t="s">
        <v>291</v>
      </c>
      <c r="C71" s="485" t="s">
        <v>5</v>
      </c>
      <c r="D71" s="487">
        <v>0.05</v>
      </c>
      <c r="E71" s="474">
        <v>1</v>
      </c>
      <c r="F71" s="474">
        <f>ROUND(G65*D71,0)</f>
        <v>16588</v>
      </c>
      <c r="G71" s="476">
        <f>E71*F71</f>
        <v>16588</v>
      </c>
      <c r="H71" s="476">
        <f t="shared" ref="H71:H72" si="49">E$18</f>
        <v>0</v>
      </c>
      <c r="I71" s="480">
        <f>+H71*G71</f>
        <v>0</v>
      </c>
      <c r="J71" s="476">
        <f t="shared" ref="J71:J72" si="50">I71-K71</f>
        <v>0</v>
      </c>
      <c r="K71" s="482">
        <f t="shared" ref="K71:K72" si="51">I71</f>
        <v>0</v>
      </c>
    </row>
    <row r="72" spans="2:11" ht="15.75" hidden="1" customHeight="1" x14ac:dyDescent="0.25">
      <c r="B72" s="483" t="s">
        <v>292</v>
      </c>
      <c r="C72" s="485" t="s">
        <v>263</v>
      </c>
      <c r="D72" s="487">
        <v>0.2</v>
      </c>
      <c r="E72" s="474">
        <v>1</v>
      </c>
      <c r="F72" s="474">
        <f>ROUND(G69*D72,0)</f>
        <v>38360</v>
      </c>
      <c r="G72" s="476">
        <f>E72*F72</f>
        <v>38360</v>
      </c>
      <c r="H72" s="476">
        <f t="shared" si="49"/>
        <v>0</v>
      </c>
      <c r="I72" s="480">
        <f>+H72*G72</f>
        <v>0</v>
      </c>
      <c r="J72" s="476">
        <f t="shared" si="50"/>
        <v>0</v>
      </c>
      <c r="K72" s="486">
        <f t="shared" si="51"/>
        <v>0</v>
      </c>
    </row>
    <row r="73" spans="2:11" ht="15.75" hidden="1" customHeight="1" x14ac:dyDescent="0.25">
      <c r="B73" s="720" t="s">
        <v>293</v>
      </c>
      <c r="C73" s="721"/>
      <c r="D73" s="721"/>
      <c r="E73" s="721"/>
      <c r="F73" s="474"/>
      <c r="G73" s="475">
        <f>SUM(G71:G72)</f>
        <v>54948</v>
      </c>
      <c r="H73" s="475"/>
      <c r="I73" s="475">
        <f>SUM(I71:I72)</f>
        <v>0</v>
      </c>
      <c r="J73" s="475">
        <f t="shared" ref="J73:K73" si="52">SUM(J71:J72)</f>
        <v>0</v>
      </c>
      <c r="K73" s="486">
        <f t="shared" si="52"/>
        <v>0</v>
      </c>
    </row>
    <row r="74" spans="2:11" ht="15.75" hidden="1" customHeight="1" x14ac:dyDescent="0.25">
      <c r="B74" s="720" t="s">
        <v>294</v>
      </c>
      <c r="C74" s="721"/>
      <c r="D74" s="721"/>
      <c r="E74" s="721"/>
      <c r="F74" s="488"/>
      <c r="G74" s="489">
        <f>G73+G69+G65</f>
        <v>578509</v>
      </c>
      <c r="H74" s="489"/>
      <c r="I74" s="475">
        <f>I73+I69+I65</f>
        <v>0</v>
      </c>
      <c r="J74" s="475">
        <f>J73+J69+J65</f>
        <v>0</v>
      </c>
      <c r="K74" s="486">
        <f>K73+K69+K65</f>
        <v>0</v>
      </c>
    </row>
    <row r="75" spans="2:11" ht="15.75" customHeight="1" thickBot="1" x14ac:dyDescent="0.3">
      <c r="B75" s="722" t="s">
        <v>402</v>
      </c>
      <c r="C75" s="723"/>
      <c r="D75" s="723"/>
      <c r="E75" s="723"/>
      <c r="F75" s="416"/>
      <c r="G75" s="417">
        <f>G58+G37</f>
        <v>1844570</v>
      </c>
      <c r="H75" s="417"/>
      <c r="I75" s="417">
        <f t="shared" ref="I75:K75" si="53">I58+I37</f>
        <v>1844570</v>
      </c>
      <c r="J75" s="417">
        <f t="shared" si="53"/>
        <v>371508</v>
      </c>
      <c r="K75" s="418">
        <f t="shared" si="53"/>
        <v>1473062</v>
      </c>
    </row>
    <row r="76" spans="2:11" ht="15.75" customHeight="1" x14ac:dyDescent="0.25">
      <c r="E76" s="419"/>
    </row>
    <row r="77" spans="2:11" ht="15.75" customHeight="1" x14ac:dyDescent="0.25">
      <c r="E77" s="419"/>
      <c r="G77" s="360"/>
    </row>
    <row r="78" spans="2:11" ht="15.75" customHeight="1" x14ac:dyDescent="0.3">
      <c r="E78" s="419"/>
      <c r="I78" s="599">
        <f>I75*0.3</f>
        <v>553371</v>
      </c>
      <c r="J78" s="244"/>
      <c r="K78" s="271">
        <f>I78-K75</f>
        <v>-919691</v>
      </c>
    </row>
    <row r="79" spans="2:11" ht="15.75" customHeight="1" x14ac:dyDescent="0.25">
      <c r="E79" s="419"/>
    </row>
    <row r="80" spans="2:11" ht="15.75" customHeight="1" x14ac:dyDescent="0.25">
      <c r="E80" s="419"/>
    </row>
    <row r="81" spans="5:5" ht="15.75" customHeight="1" x14ac:dyDescent="0.25">
      <c r="E81" s="419"/>
    </row>
    <row r="82" spans="5:5" ht="15.75" customHeight="1" x14ac:dyDescent="0.25">
      <c r="E82" s="419"/>
    </row>
    <row r="83" spans="5:5" ht="15.75" customHeight="1" x14ac:dyDescent="0.25">
      <c r="E83" s="419"/>
    </row>
    <row r="84" spans="5:5" ht="15.75" customHeight="1" x14ac:dyDescent="0.25">
      <c r="E84" s="419"/>
    </row>
    <row r="85" spans="5:5" ht="15.75" customHeight="1" x14ac:dyDescent="0.25">
      <c r="E85" s="419"/>
    </row>
    <row r="86" spans="5:5" ht="15.75" customHeight="1" x14ac:dyDescent="0.25">
      <c r="E86" s="419"/>
    </row>
    <row r="87" spans="5:5" ht="15.75" customHeight="1" x14ac:dyDescent="0.25">
      <c r="E87" s="419"/>
    </row>
    <row r="88" spans="5:5" ht="15.75" customHeight="1" x14ac:dyDescent="0.25">
      <c r="E88" s="419"/>
    </row>
    <row r="89" spans="5:5" ht="15.75" customHeight="1" x14ac:dyDescent="0.25">
      <c r="E89" s="419"/>
    </row>
    <row r="90" spans="5:5" ht="15.75" customHeight="1" x14ac:dyDescent="0.25">
      <c r="E90" s="419"/>
    </row>
    <row r="91" spans="5:5" ht="15.75" customHeight="1" x14ac:dyDescent="0.25">
      <c r="E91" s="419"/>
    </row>
    <row r="92" spans="5:5" ht="15.75" customHeight="1" x14ac:dyDescent="0.25">
      <c r="E92" s="419"/>
    </row>
    <row r="93" spans="5:5" ht="15.75" customHeight="1" x14ac:dyDescent="0.25">
      <c r="E93" s="419"/>
    </row>
    <row r="94" spans="5:5" ht="15.75" customHeight="1" x14ac:dyDescent="0.25">
      <c r="E94" s="419"/>
    </row>
    <row r="95" spans="5:5" ht="15.75" customHeight="1" x14ac:dyDescent="0.25">
      <c r="E95" s="419"/>
    </row>
    <row r="96" spans="5:5" ht="15.75" customHeight="1" x14ac:dyDescent="0.25">
      <c r="E96" s="419"/>
    </row>
    <row r="97" spans="5:5" ht="15.75" customHeight="1" x14ac:dyDescent="0.25">
      <c r="E97" s="419"/>
    </row>
    <row r="98" spans="5:5" ht="15.75" customHeight="1" x14ac:dyDescent="0.25">
      <c r="E98" s="419"/>
    </row>
    <row r="99" spans="5:5" ht="15.75" customHeight="1" x14ac:dyDescent="0.25">
      <c r="E99" s="419"/>
    </row>
    <row r="100" spans="5:5" ht="15.75" customHeight="1" x14ac:dyDescent="0.25">
      <c r="E100" s="419"/>
    </row>
    <row r="101" spans="5:5" ht="15.75" customHeight="1" x14ac:dyDescent="0.25">
      <c r="E101" s="419"/>
    </row>
    <row r="102" spans="5:5" ht="15.75" customHeight="1" x14ac:dyDescent="0.25">
      <c r="E102" s="419"/>
    </row>
    <row r="103" spans="5:5" ht="15.75" customHeight="1" x14ac:dyDescent="0.25">
      <c r="E103" s="419"/>
    </row>
    <row r="104" spans="5:5" ht="15.75" customHeight="1" x14ac:dyDescent="0.25">
      <c r="E104" s="419"/>
    </row>
    <row r="105" spans="5:5" ht="15.75" customHeight="1" x14ac:dyDescent="0.25">
      <c r="E105" s="419"/>
    </row>
    <row r="106" spans="5:5" ht="15.75" customHeight="1" x14ac:dyDescent="0.25">
      <c r="E106" s="419"/>
    </row>
    <row r="107" spans="5:5" ht="15.75" customHeight="1" x14ac:dyDescent="0.25">
      <c r="E107" s="419"/>
    </row>
    <row r="108" spans="5:5" ht="15.75" customHeight="1" x14ac:dyDescent="0.25">
      <c r="E108" s="419"/>
    </row>
    <row r="109" spans="5:5" ht="15.75" customHeight="1" x14ac:dyDescent="0.25">
      <c r="E109" s="419"/>
    </row>
    <row r="110" spans="5:5" ht="15.75" customHeight="1" x14ac:dyDescent="0.25">
      <c r="E110" s="419"/>
    </row>
    <row r="111" spans="5:5" ht="15.75" customHeight="1" x14ac:dyDescent="0.25">
      <c r="E111" s="419"/>
    </row>
    <row r="112" spans="5:5" ht="15.75" customHeight="1" x14ac:dyDescent="0.25">
      <c r="E112" s="419"/>
    </row>
    <row r="113" spans="5:5" ht="15.75" customHeight="1" x14ac:dyDescent="0.25">
      <c r="E113" s="419"/>
    </row>
    <row r="114" spans="5:5" ht="15.75" customHeight="1" x14ac:dyDescent="0.25">
      <c r="E114" s="419"/>
    </row>
    <row r="115" spans="5:5" ht="15.75" customHeight="1" x14ac:dyDescent="0.25">
      <c r="E115" s="419"/>
    </row>
    <row r="116" spans="5:5" ht="15.75" customHeight="1" x14ac:dyDescent="0.25">
      <c r="E116" s="419"/>
    </row>
    <row r="117" spans="5:5" ht="15.75" customHeight="1" x14ac:dyDescent="0.25">
      <c r="E117" s="419"/>
    </row>
    <row r="118" spans="5:5" ht="15.75" customHeight="1" x14ac:dyDescent="0.25">
      <c r="E118" s="419"/>
    </row>
    <row r="119" spans="5:5" ht="15.75" customHeight="1" x14ac:dyDescent="0.25">
      <c r="E119" s="419"/>
    </row>
    <row r="120" spans="5:5" ht="15.75" customHeight="1" x14ac:dyDescent="0.25">
      <c r="E120" s="419"/>
    </row>
    <row r="121" spans="5:5" ht="15.75" customHeight="1" x14ac:dyDescent="0.25">
      <c r="E121" s="419"/>
    </row>
    <row r="122" spans="5:5" ht="15.75" customHeight="1" x14ac:dyDescent="0.25">
      <c r="E122" s="419"/>
    </row>
    <row r="123" spans="5:5" ht="15.75" customHeight="1" x14ac:dyDescent="0.25">
      <c r="E123" s="419"/>
    </row>
    <row r="124" spans="5:5" ht="15.75" customHeight="1" x14ac:dyDescent="0.25">
      <c r="E124" s="419"/>
    </row>
    <row r="125" spans="5:5" ht="15.75" customHeight="1" x14ac:dyDescent="0.25">
      <c r="E125" s="419"/>
    </row>
    <row r="126" spans="5:5" ht="15.75" customHeight="1" x14ac:dyDescent="0.25">
      <c r="E126" s="419"/>
    </row>
    <row r="127" spans="5:5" ht="15.75" customHeight="1" x14ac:dyDescent="0.25">
      <c r="E127" s="419"/>
    </row>
    <row r="128" spans="5:5" ht="15.75" customHeight="1" x14ac:dyDescent="0.25">
      <c r="E128" s="419"/>
    </row>
    <row r="129" spans="5:5" ht="15.75" customHeight="1" x14ac:dyDescent="0.25">
      <c r="E129" s="419"/>
    </row>
    <row r="130" spans="5:5" ht="15.75" customHeight="1" x14ac:dyDescent="0.25">
      <c r="E130" s="419"/>
    </row>
    <row r="131" spans="5:5" ht="15.75" customHeight="1" x14ac:dyDescent="0.25">
      <c r="E131" s="419"/>
    </row>
    <row r="132" spans="5:5" ht="15.75" customHeight="1" x14ac:dyDescent="0.25">
      <c r="E132" s="419"/>
    </row>
    <row r="133" spans="5:5" ht="15.75" customHeight="1" x14ac:dyDescent="0.25">
      <c r="E133" s="419"/>
    </row>
    <row r="134" spans="5:5" ht="15.75" customHeight="1" x14ac:dyDescent="0.25">
      <c r="E134" s="419"/>
    </row>
    <row r="135" spans="5:5" ht="15.75" customHeight="1" x14ac:dyDescent="0.25">
      <c r="E135" s="419"/>
    </row>
    <row r="136" spans="5:5" ht="15.75" customHeight="1" x14ac:dyDescent="0.25">
      <c r="E136" s="419"/>
    </row>
    <row r="137" spans="5:5" ht="15.75" customHeight="1" x14ac:dyDescent="0.25">
      <c r="E137" s="419"/>
    </row>
    <row r="138" spans="5:5" ht="15.75" customHeight="1" x14ac:dyDescent="0.25">
      <c r="E138" s="419"/>
    </row>
    <row r="139" spans="5:5" ht="15.75" customHeight="1" x14ac:dyDescent="0.25">
      <c r="E139" s="419"/>
    </row>
    <row r="140" spans="5:5" ht="15.75" customHeight="1" x14ac:dyDescent="0.25">
      <c r="E140" s="419"/>
    </row>
    <row r="141" spans="5:5" ht="15.75" customHeight="1" x14ac:dyDescent="0.25">
      <c r="E141" s="419"/>
    </row>
    <row r="142" spans="5:5" ht="15.75" customHeight="1" x14ac:dyDescent="0.25">
      <c r="E142" s="419"/>
    </row>
    <row r="143" spans="5:5" ht="15.75" customHeight="1" x14ac:dyDescent="0.25">
      <c r="E143" s="419"/>
    </row>
    <row r="144" spans="5:5" ht="15.75" customHeight="1" x14ac:dyDescent="0.25">
      <c r="E144" s="419"/>
    </row>
    <row r="145" spans="5:5" ht="15.75" customHeight="1" x14ac:dyDescent="0.25">
      <c r="E145" s="419"/>
    </row>
    <row r="146" spans="5:5" ht="15.75" customHeight="1" x14ac:dyDescent="0.25">
      <c r="E146" s="419"/>
    </row>
    <row r="147" spans="5:5" ht="15.75" customHeight="1" x14ac:dyDescent="0.25">
      <c r="E147" s="419"/>
    </row>
    <row r="148" spans="5:5" ht="15.75" customHeight="1" x14ac:dyDescent="0.25">
      <c r="E148" s="419"/>
    </row>
    <row r="149" spans="5:5" ht="15.75" customHeight="1" x14ac:dyDescent="0.25">
      <c r="E149" s="419"/>
    </row>
    <row r="150" spans="5:5" ht="15.75" customHeight="1" x14ac:dyDescent="0.25">
      <c r="E150" s="419"/>
    </row>
    <row r="151" spans="5:5" ht="15.75" customHeight="1" x14ac:dyDescent="0.25">
      <c r="E151" s="419"/>
    </row>
    <row r="152" spans="5:5" ht="15.75" customHeight="1" x14ac:dyDescent="0.25">
      <c r="E152" s="419"/>
    </row>
    <row r="153" spans="5:5" ht="15.75" customHeight="1" x14ac:dyDescent="0.25">
      <c r="E153" s="419"/>
    </row>
    <row r="154" spans="5:5" ht="15.75" customHeight="1" x14ac:dyDescent="0.25">
      <c r="E154" s="419"/>
    </row>
    <row r="155" spans="5:5" ht="15.75" customHeight="1" x14ac:dyDescent="0.25">
      <c r="E155" s="419"/>
    </row>
    <row r="156" spans="5:5" ht="15.75" customHeight="1" x14ac:dyDescent="0.25">
      <c r="E156" s="419"/>
    </row>
    <row r="157" spans="5:5" ht="15.75" customHeight="1" x14ac:dyDescent="0.25">
      <c r="E157" s="419"/>
    </row>
    <row r="158" spans="5:5" ht="15.75" customHeight="1" x14ac:dyDescent="0.25">
      <c r="E158" s="419"/>
    </row>
    <row r="159" spans="5:5" ht="15.75" customHeight="1" x14ac:dyDescent="0.25">
      <c r="E159" s="419"/>
    </row>
    <row r="160" spans="5:5" ht="15.75" customHeight="1" x14ac:dyDescent="0.25">
      <c r="E160" s="419"/>
    </row>
    <row r="161" spans="5:5" ht="15.75" customHeight="1" x14ac:dyDescent="0.25">
      <c r="E161" s="419"/>
    </row>
    <row r="162" spans="5:5" ht="15.75" customHeight="1" x14ac:dyDescent="0.25">
      <c r="E162" s="419"/>
    </row>
    <row r="163" spans="5:5" ht="15.75" customHeight="1" x14ac:dyDescent="0.25">
      <c r="E163" s="419"/>
    </row>
    <row r="164" spans="5:5" ht="15.75" customHeight="1" x14ac:dyDescent="0.25">
      <c r="E164" s="419"/>
    </row>
    <row r="165" spans="5:5" ht="15.75" customHeight="1" x14ac:dyDescent="0.25">
      <c r="E165" s="419"/>
    </row>
    <row r="166" spans="5:5" ht="15.75" customHeight="1" x14ac:dyDescent="0.25">
      <c r="E166" s="419"/>
    </row>
    <row r="167" spans="5:5" ht="15.75" customHeight="1" x14ac:dyDescent="0.25">
      <c r="E167" s="419"/>
    </row>
    <row r="168" spans="5:5" ht="15.75" customHeight="1" x14ac:dyDescent="0.25">
      <c r="E168" s="419"/>
    </row>
    <row r="169" spans="5:5" ht="15.75" customHeight="1" x14ac:dyDescent="0.25">
      <c r="E169" s="419"/>
    </row>
    <row r="170" spans="5:5" ht="15.75" customHeight="1" x14ac:dyDescent="0.25">
      <c r="E170" s="419"/>
    </row>
    <row r="171" spans="5:5" ht="15.75" customHeight="1" x14ac:dyDescent="0.25">
      <c r="E171" s="419"/>
    </row>
    <row r="172" spans="5:5" ht="15.75" customHeight="1" x14ac:dyDescent="0.25">
      <c r="E172" s="419"/>
    </row>
    <row r="173" spans="5:5" ht="15.75" customHeight="1" x14ac:dyDescent="0.25">
      <c r="E173" s="419"/>
    </row>
    <row r="174" spans="5:5" ht="15.75" customHeight="1" x14ac:dyDescent="0.25">
      <c r="E174" s="419"/>
    </row>
    <row r="175" spans="5:5" ht="15.75" customHeight="1" x14ac:dyDescent="0.25">
      <c r="E175" s="419"/>
    </row>
    <row r="176" spans="5:5" ht="15.75" customHeight="1" x14ac:dyDescent="0.25">
      <c r="E176" s="419"/>
    </row>
    <row r="177" spans="5:5" ht="15.75" customHeight="1" x14ac:dyDescent="0.25">
      <c r="E177" s="419"/>
    </row>
    <row r="178" spans="5:5" ht="15.75" customHeight="1" x14ac:dyDescent="0.25">
      <c r="E178" s="419"/>
    </row>
    <row r="179" spans="5:5" ht="15.75" customHeight="1" x14ac:dyDescent="0.25">
      <c r="E179" s="419"/>
    </row>
    <row r="180" spans="5:5" ht="15.75" customHeight="1" x14ac:dyDescent="0.25">
      <c r="E180" s="419"/>
    </row>
    <row r="181" spans="5:5" ht="15.75" customHeight="1" x14ac:dyDescent="0.25">
      <c r="E181" s="419"/>
    </row>
    <row r="182" spans="5:5" ht="15.75" customHeight="1" x14ac:dyDescent="0.25">
      <c r="E182" s="419"/>
    </row>
    <row r="183" spans="5:5" ht="15.75" customHeight="1" x14ac:dyDescent="0.25">
      <c r="E183" s="419"/>
    </row>
    <row r="184" spans="5:5" ht="15.75" customHeight="1" x14ac:dyDescent="0.25">
      <c r="E184" s="419"/>
    </row>
    <row r="185" spans="5:5" ht="15.75" customHeight="1" x14ac:dyDescent="0.25">
      <c r="E185" s="419"/>
    </row>
    <row r="186" spans="5:5" ht="15.75" customHeight="1" x14ac:dyDescent="0.25">
      <c r="E186" s="419"/>
    </row>
    <row r="187" spans="5:5" ht="15.75" customHeight="1" x14ac:dyDescent="0.25">
      <c r="E187" s="419"/>
    </row>
    <row r="188" spans="5:5" ht="15.75" customHeight="1" x14ac:dyDescent="0.25">
      <c r="E188" s="419"/>
    </row>
    <row r="189" spans="5:5" ht="15.75" customHeight="1" x14ac:dyDescent="0.25">
      <c r="E189" s="419"/>
    </row>
    <row r="190" spans="5:5" ht="15.75" customHeight="1" x14ac:dyDescent="0.25">
      <c r="E190" s="419"/>
    </row>
    <row r="191" spans="5:5" ht="15.75" customHeight="1" x14ac:dyDescent="0.25">
      <c r="E191" s="419"/>
    </row>
    <row r="192" spans="5:5" ht="15.75" customHeight="1" x14ac:dyDescent="0.25">
      <c r="E192" s="419"/>
    </row>
    <row r="193" spans="5:5" ht="15.75" customHeight="1" x14ac:dyDescent="0.25">
      <c r="E193" s="419"/>
    </row>
    <row r="194" spans="5:5" ht="15.75" customHeight="1" x14ac:dyDescent="0.25">
      <c r="E194" s="419"/>
    </row>
    <row r="195" spans="5:5" ht="15.75" customHeight="1" x14ac:dyDescent="0.25">
      <c r="E195" s="419"/>
    </row>
    <row r="196" spans="5:5" ht="15.75" customHeight="1" x14ac:dyDescent="0.25">
      <c r="E196" s="419"/>
    </row>
    <row r="197" spans="5:5" ht="15.75" customHeight="1" x14ac:dyDescent="0.25">
      <c r="E197" s="419"/>
    </row>
    <row r="198" spans="5:5" ht="15.75" customHeight="1" x14ac:dyDescent="0.25">
      <c r="E198" s="419"/>
    </row>
    <row r="199" spans="5:5" ht="15.75" customHeight="1" x14ac:dyDescent="0.25">
      <c r="E199" s="419"/>
    </row>
    <row r="200" spans="5:5" ht="15.75" customHeight="1" x14ac:dyDescent="0.25">
      <c r="E200" s="419"/>
    </row>
    <row r="201" spans="5:5" ht="15.75" customHeight="1" x14ac:dyDescent="0.25">
      <c r="E201" s="419"/>
    </row>
    <row r="202" spans="5:5" ht="15.75" customHeight="1" x14ac:dyDescent="0.25">
      <c r="E202" s="419"/>
    </row>
    <row r="203" spans="5:5" ht="15.75" customHeight="1" x14ac:dyDescent="0.25">
      <c r="E203" s="419"/>
    </row>
    <row r="204" spans="5:5" ht="15.75" customHeight="1" x14ac:dyDescent="0.25">
      <c r="E204" s="419"/>
    </row>
    <row r="205" spans="5:5" ht="15.75" customHeight="1" x14ac:dyDescent="0.25">
      <c r="E205" s="419"/>
    </row>
    <row r="206" spans="5:5" ht="15.75" customHeight="1" x14ac:dyDescent="0.25">
      <c r="E206" s="419"/>
    </row>
    <row r="207" spans="5:5" ht="15.75" customHeight="1" x14ac:dyDescent="0.25">
      <c r="E207" s="419"/>
    </row>
    <row r="208" spans="5:5" ht="15.75" customHeight="1" x14ac:dyDescent="0.25">
      <c r="E208" s="419"/>
    </row>
    <row r="209" spans="5:5" ht="15.75" customHeight="1" x14ac:dyDescent="0.25">
      <c r="E209" s="419"/>
    </row>
    <row r="210" spans="5:5" ht="15.75" customHeight="1" x14ac:dyDescent="0.25">
      <c r="E210" s="419"/>
    </row>
    <row r="211" spans="5:5" ht="15.75" customHeight="1" x14ac:dyDescent="0.25">
      <c r="E211" s="419"/>
    </row>
    <row r="212" spans="5:5" ht="15.75" customHeight="1" x14ac:dyDescent="0.25">
      <c r="E212" s="419"/>
    </row>
    <row r="213" spans="5:5" ht="15.75" customHeight="1" x14ac:dyDescent="0.25">
      <c r="E213" s="419"/>
    </row>
    <row r="214" spans="5:5" ht="15.75" customHeight="1" x14ac:dyDescent="0.25">
      <c r="E214" s="419"/>
    </row>
    <row r="215" spans="5:5" ht="15.75" customHeight="1" x14ac:dyDescent="0.25">
      <c r="E215" s="419"/>
    </row>
    <row r="216" spans="5:5" ht="15.75" customHeight="1" x14ac:dyDescent="0.25">
      <c r="E216" s="419"/>
    </row>
    <row r="217" spans="5:5" ht="15.75" customHeight="1" x14ac:dyDescent="0.25">
      <c r="E217" s="419"/>
    </row>
    <row r="218" spans="5:5" ht="15.75" customHeight="1" x14ac:dyDescent="0.25">
      <c r="E218" s="419"/>
    </row>
    <row r="219" spans="5:5" ht="15.75" customHeight="1" x14ac:dyDescent="0.25">
      <c r="E219" s="419"/>
    </row>
    <row r="220" spans="5:5" ht="15.75" customHeight="1" x14ac:dyDescent="0.25">
      <c r="E220" s="419"/>
    </row>
    <row r="221" spans="5:5" ht="15.75" customHeight="1" x14ac:dyDescent="0.25">
      <c r="E221" s="419"/>
    </row>
    <row r="222" spans="5:5" ht="15.75" customHeight="1" x14ac:dyDescent="0.25">
      <c r="E222" s="419"/>
    </row>
    <row r="223" spans="5:5" ht="15.75" customHeight="1" x14ac:dyDescent="0.25">
      <c r="E223" s="419"/>
    </row>
    <row r="224" spans="5:5" ht="15.75" customHeight="1" x14ac:dyDescent="0.25">
      <c r="E224" s="419"/>
    </row>
    <row r="225" spans="5:5" ht="15.75" customHeight="1" x14ac:dyDescent="0.25">
      <c r="E225" s="419"/>
    </row>
    <row r="226" spans="5:5" ht="15.75" customHeight="1" x14ac:dyDescent="0.25">
      <c r="E226" s="419"/>
    </row>
    <row r="227" spans="5:5" ht="15.75" customHeight="1" x14ac:dyDescent="0.25">
      <c r="E227" s="419"/>
    </row>
    <row r="228" spans="5:5" ht="15.75" customHeight="1" x14ac:dyDescent="0.25">
      <c r="E228" s="419"/>
    </row>
    <row r="229" spans="5:5" ht="15.75" customHeight="1" x14ac:dyDescent="0.25">
      <c r="E229" s="419"/>
    </row>
    <row r="230" spans="5:5" ht="15.75" customHeight="1" x14ac:dyDescent="0.25">
      <c r="E230" s="419"/>
    </row>
    <row r="231" spans="5:5" ht="15.75" customHeight="1" x14ac:dyDescent="0.25">
      <c r="E231" s="419"/>
    </row>
    <row r="232" spans="5:5" ht="15.75" customHeight="1" x14ac:dyDescent="0.25">
      <c r="E232" s="419"/>
    </row>
    <row r="233" spans="5:5" ht="15.75" customHeight="1" x14ac:dyDescent="0.25">
      <c r="E233" s="419"/>
    </row>
    <row r="234" spans="5:5" ht="15.75" customHeight="1" x14ac:dyDescent="0.25">
      <c r="E234" s="419"/>
    </row>
    <row r="235" spans="5:5" ht="15.75" customHeight="1" x14ac:dyDescent="0.25">
      <c r="E235" s="419"/>
    </row>
    <row r="236" spans="5:5" ht="15.75" customHeight="1" x14ac:dyDescent="0.25">
      <c r="E236" s="419"/>
    </row>
    <row r="237" spans="5:5" ht="15.75" customHeight="1" x14ac:dyDescent="0.25">
      <c r="E237" s="419"/>
    </row>
    <row r="238" spans="5:5" ht="15.75" customHeight="1" x14ac:dyDescent="0.25">
      <c r="E238" s="419"/>
    </row>
    <row r="239" spans="5:5" ht="15.75" customHeight="1" x14ac:dyDescent="0.25">
      <c r="E239" s="419"/>
    </row>
    <row r="240" spans="5:5" ht="15.75" customHeight="1" x14ac:dyDescent="0.25">
      <c r="E240" s="419"/>
    </row>
    <row r="241" spans="5:5" ht="15.75" customHeight="1" x14ac:dyDescent="0.25">
      <c r="E241" s="419"/>
    </row>
    <row r="242" spans="5:5" ht="15.75" customHeight="1" x14ac:dyDescent="0.25">
      <c r="E242" s="419"/>
    </row>
    <row r="243" spans="5:5" ht="15.75" customHeight="1" x14ac:dyDescent="0.25">
      <c r="E243" s="419"/>
    </row>
    <row r="244" spans="5:5" ht="15.75" customHeight="1" x14ac:dyDescent="0.25">
      <c r="E244" s="419"/>
    </row>
    <row r="245" spans="5:5" ht="15.75" customHeight="1" x14ac:dyDescent="0.25">
      <c r="E245" s="419"/>
    </row>
    <row r="246" spans="5:5" ht="15.75" customHeight="1" x14ac:dyDescent="0.25">
      <c r="E246" s="419"/>
    </row>
    <row r="247" spans="5:5" ht="15.75" customHeight="1" x14ac:dyDescent="0.25">
      <c r="E247" s="419"/>
    </row>
    <row r="248" spans="5:5" ht="15.75" customHeight="1" x14ac:dyDescent="0.25">
      <c r="E248" s="419"/>
    </row>
    <row r="249" spans="5:5" ht="15.75" customHeight="1" x14ac:dyDescent="0.25">
      <c r="E249" s="419"/>
    </row>
    <row r="250" spans="5:5" ht="15.75" customHeight="1" x14ac:dyDescent="0.25">
      <c r="E250" s="419"/>
    </row>
    <row r="251" spans="5:5" ht="15.75" customHeight="1" x14ac:dyDescent="0.25">
      <c r="E251" s="419"/>
    </row>
    <row r="252" spans="5:5" ht="15.75" customHeight="1" x14ac:dyDescent="0.25">
      <c r="E252" s="419"/>
    </row>
    <row r="253" spans="5:5" ht="15.75" customHeight="1" x14ac:dyDescent="0.25">
      <c r="E253" s="419"/>
    </row>
    <row r="254" spans="5:5" ht="15.75" customHeight="1" x14ac:dyDescent="0.25">
      <c r="E254" s="419"/>
    </row>
    <row r="255" spans="5:5" ht="15.75" customHeight="1" x14ac:dyDescent="0.25">
      <c r="E255" s="419"/>
    </row>
    <row r="256" spans="5:5" ht="15.75" customHeight="1" x14ac:dyDescent="0.25">
      <c r="E256" s="419"/>
    </row>
    <row r="257" spans="5:5" ht="15.75" customHeight="1" x14ac:dyDescent="0.25">
      <c r="E257" s="419"/>
    </row>
    <row r="258" spans="5:5" ht="15.75" customHeight="1" x14ac:dyDescent="0.25">
      <c r="E258" s="419"/>
    </row>
    <row r="259" spans="5:5" ht="15.75" customHeight="1" x14ac:dyDescent="0.25">
      <c r="E259" s="419"/>
    </row>
    <row r="260" spans="5:5" ht="15.75" customHeight="1" x14ac:dyDescent="0.25">
      <c r="E260" s="419"/>
    </row>
    <row r="261" spans="5:5" ht="15.75" customHeight="1" x14ac:dyDescent="0.25">
      <c r="E261" s="419"/>
    </row>
    <row r="262" spans="5:5" ht="15.75" customHeight="1" x14ac:dyDescent="0.25">
      <c r="E262" s="419"/>
    </row>
    <row r="263" spans="5:5" ht="15.75" customHeight="1" x14ac:dyDescent="0.25">
      <c r="E263" s="419"/>
    </row>
    <row r="264" spans="5:5" ht="15.75" customHeight="1" x14ac:dyDescent="0.25">
      <c r="E264" s="419"/>
    </row>
    <row r="265" spans="5:5" ht="15.75" customHeight="1" x14ac:dyDescent="0.25">
      <c r="E265" s="419"/>
    </row>
    <row r="266" spans="5:5" ht="15.75" customHeight="1" x14ac:dyDescent="0.25">
      <c r="E266" s="419"/>
    </row>
    <row r="267" spans="5:5" ht="15.75" customHeight="1" x14ac:dyDescent="0.25">
      <c r="E267" s="419"/>
    </row>
    <row r="268" spans="5:5" ht="15.75" customHeight="1" x14ac:dyDescent="0.25">
      <c r="E268" s="419"/>
    </row>
    <row r="269" spans="5:5" ht="15.75" customHeight="1" x14ac:dyDescent="0.25">
      <c r="E269" s="419"/>
    </row>
    <row r="270" spans="5:5" ht="15.75" customHeight="1" x14ac:dyDescent="0.25">
      <c r="E270" s="419"/>
    </row>
    <row r="271" spans="5:5" ht="15.75" customHeight="1" x14ac:dyDescent="0.25">
      <c r="E271" s="419"/>
    </row>
    <row r="272" spans="5:5" ht="15.75" customHeight="1" x14ac:dyDescent="0.25">
      <c r="E272" s="419"/>
    </row>
    <row r="273" spans="5:5" ht="15.75" customHeight="1" x14ac:dyDescent="0.25">
      <c r="E273" s="419"/>
    </row>
    <row r="274" spans="5:5" ht="15.75" customHeight="1" x14ac:dyDescent="0.25">
      <c r="E274" s="419"/>
    </row>
    <row r="275" spans="5:5" ht="15.75" customHeight="1" x14ac:dyDescent="0.25">
      <c r="E275" s="419"/>
    </row>
    <row r="276" spans="5:5" ht="15.75" customHeight="1" x14ac:dyDescent="0.25">
      <c r="E276" s="419"/>
    </row>
    <row r="277" spans="5:5" ht="15.75" customHeight="1" x14ac:dyDescent="0.25">
      <c r="E277" s="419"/>
    </row>
    <row r="278" spans="5:5" ht="15.75" customHeight="1" x14ac:dyDescent="0.25">
      <c r="E278" s="419"/>
    </row>
    <row r="279" spans="5:5" ht="15.75" customHeight="1" x14ac:dyDescent="0.25">
      <c r="E279" s="419"/>
    </row>
    <row r="280" spans="5:5" ht="15.75" customHeight="1" x14ac:dyDescent="0.25">
      <c r="E280" s="419"/>
    </row>
    <row r="281" spans="5:5" ht="15.75" customHeight="1" x14ac:dyDescent="0.25">
      <c r="E281" s="419"/>
    </row>
    <row r="282" spans="5:5" ht="15.75" customHeight="1" x14ac:dyDescent="0.25">
      <c r="E282" s="419"/>
    </row>
    <row r="283" spans="5:5" ht="15.75" customHeight="1" x14ac:dyDescent="0.25">
      <c r="E283" s="419"/>
    </row>
    <row r="284" spans="5:5" ht="15.75" customHeight="1" x14ac:dyDescent="0.25">
      <c r="E284" s="419"/>
    </row>
    <row r="285" spans="5:5" ht="15.75" customHeight="1" x14ac:dyDescent="0.25">
      <c r="E285" s="419"/>
    </row>
    <row r="286" spans="5:5" ht="15.75" customHeight="1" x14ac:dyDescent="0.25">
      <c r="E286" s="419"/>
    </row>
    <row r="287" spans="5:5" ht="15.75" customHeight="1" x14ac:dyDescent="0.25">
      <c r="E287" s="419"/>
    </row>
    <row r="288" spans="5:5" ht="15.75" customHeight="1" x14ac:dyDescent="0.25">
      <c r="E288" s="419"/>
    </row>
    <row r="289" spans="5:5" ht="15.75" customHeight="1" x14ac:dyDescent="0.25">
      <c r="E289" s="419"/>
    </row>
    <row r="290" spans="5:5" ht="15.75" customHeight="1" x14ac:dyDescent="0.25">
      <c r="E290" s="419"/>
    </row>
    <row r="291" spans="5:5" ht="15.75" customHeight="1" x14ac:dyDescent="0.25">
      <c r="E291" s="419"/>
    </row>
    <row r="292" spans="5:5" ht="15.75" customHeight="1" x14ac:dyDescent="0.25">
      <c r="E292" s="419"/>
    </row>
    <row r="293" spans="5:5" ht="15.75" customHeight="1" x14ac:dyDescent="0.25">
      <c r="E293" s="419"/>
    </row>
    <row r="294" spans="5:5" ht="15.75" customHeight="1" x14ac:dyDescent="0.25">
      <c r="E294" s="419"/>
    </row>
    <row r="295" spans="5:5" ht="15.75" customHeight="1" x14ac:dyDescent="0.25">
      <c r="E295" s="419"/>
    </row>
    <row r="296" spans="5:5" ht="15.75" customHeight="1" x14ac:dyDescent="0.25">
      <c r="E296" s="419"/>
    </row>
    <row r="297" spans="5:5" ht="15.75" customHeight="1" x14ac:dyDescent="0.25">
      <c r="E297" s="419"/>
    </row>
    <row r="298" spans="5:5" ht="15.75" customHeight="1" x14ac:dyDescent="0.25">
      <c r="E298" s="419"/>
    </row>
    <row r="299" spans="5:5" ht="15.75" customHeight="1" x14ac:dyDescent="0.25">
      <c r="E299" s="419"/>
    </row>
    <row r="300" spans="5:5" ht="15.75" customHeight="1" x14ac:dyDescent="0.25">
      <c r="E300" s="419"/>
    </row>
    <row r="301" spans="5:5" ht="15.75" customHeight="1" x14ac:dyDescent="0.25">
      <c r="E301" s="419"/>
    </row>
    <row r="302" spans="5:5" ht="15.75" customHeight="1" x14ac:dyDescent="0.25">
      <c r="E302" s="419"/>
    </row>
    <row r="303" spans="5:5" ht="15.75" customHeight="1" x14ac:dyDescent="0.25">
      <c r="E303" s="419"/>
    </row>
    <row r="304" spans="5:5" ht="15.75" customHeight="1" x14ac:dyDescent="0.25">
      <c r="E304" s="419"/>
    </row>
    <row r="305" spans="5:5" ht="15.75" customHeight="1" x14ac:dyDescent="0.25">
      <c r="E305" s="419"/>
    </row>
    <row r="306" spans="5:5" ht="15.75" customHeight="1" x14ac:dyDescent="0.25">
      <c r="E306" s="419"/>
    </row>
    <row r="307" spans="5:5" ht="15.75" customHeight="1" x14ac:dyDescent="0.25">
      <c r="E307" s="419"/>
    </row>
    <row r="308" spans="5:5" ht="15.75" customHeight="1" x14ac:dyDescent="0.25">
      <c r="E308" s="419"/>
    </row>
    <row r="309" spans="5:5" ht="15.75" customHeight="1" x14ac:dyDescent="0.25">
      <c r="E309" s="419"/>
    </row>
    <row r="310" spans="5:5" ht="15.75" customHeight="1" x14ac:dyDescent="0.25">
      <c r="E310" s="419"/>
    </row>
    <row r="311" spans="5:5" ht="15.75" customHeight="1" x14ac:dyDescent="0.25">
      <c r="E311" s="419"/>
    </row>
    <row r="312" spans="5:5" ht="15.75" customHeight="1" x14ac:dyDescent="0.25">
      <c r="E312" s="419"/>
    </row>
    <row r="313" spans="5:5" ht="15.75" customHeight="1" x14ac:dyDescent="0.25">
      <c r="E313" s="419"/>
    </row>
    <row r="314" spans="5:5" ht="15.75" customHeight="1" x14ac:dyDescent="0.25">
      <c r="E314" s="419"/>
    </row>
    <row r="315" spans="5:5" ht="15.75" customHeight="1" x14ac:dyDescent="0.25">
      <c r="E315" s="419"/>
    </row>
    <row r="316" spans="5:5" ht="15.75" customHeight="1" x14ac:dyDescent="0.25">
      <c r="E316" s="419"/>
    </row>
    <row r="317" spans="5:5" ht="15.75" customHeight="1" x14ac:dyDescent="0.25">
      <c r="E317" s="419"/>
    </row>
    <row r="318" spans="5:5" ht="15.75" customHeight="1" x14ac:dyDescent="0.25">
      <c r="E318" s="419"/>
    </row>
    <row r="319" spans="5:5" ht="15.75" customHeight="1" x14ac:dyDescent="0.25">
      <c r="E319" s="419"/>
    </row>
    <row r="320" spans="5:5" ht="15.75" customHeight="1" x14ac:dyDescent="0.25">
      <c r="E320" s="419"/>
    </row>
    <row r="321" spans="5:5" ht="15.75" customHeight="1" x14ac:dyDescent="0.25">
      <c r="E321" s="419"/>
    </row>
    <row r="322" spans="5:5" ht="15.75" customHeight="1" x14ac:dyDescent="0.25">
      <c r="E322" s="419"/>
    </row>
    <row r="323" spans="5:5" ht="15.75" customHeight="1" x14ac:dyDescent="0.25">
      <c r="E323" s="419"/>
    </row>
    <row r="324" spans="5:5" ht="15.75" customHeight="1" x14ac:dyDescent="0.25">
      <c r="E324" s="419"/>
    </row>
    <row r="325" spans="5:5" ht="15.75" customHeight="1" x14ac:dyDescent="0.25">
      <c r="E325" s="419"/>
    </row>
    <row r="326" spans="5:5" ht="15.75" customHeight="1" x14ac:dyDescent="0.25">
      <c r="E326" s="419"/>
    </row>
    <row r="327" spans="5:5" ht="15.75" customHeight="1" x14ac:dyDescent="0.25">
      <c r="E327" s="419"/>
    </row>
    <row r="328" spans="5:5" ht="15.75" customHeight="1" x14ac:dyDescent="0.25">
      <c r="E328" s="419"/>
    </row>
    <row r="329" spans="5:5" ht="15.75" customHeight="1" x14ac:dyDescent="0.25">
      <c r="E329" s="419"/>
    </row>
    <row r="330" spans="5:5" ht="15.75" customHeight="1" x14ac:dyDescent="0.25">
      <c r="E330" s="419"/>
    </row>
    <row r="331" spans="5:5" ht="15.75" customHeight="1" x14ac:dyDescent="0.25">
      <c r="E331" s="419"/>
    </row>
    <row r="332" spans="5:5" ht="15.75" customHeight="1" x14ac:dyDescent="0.25">
      <c r="E332" s="419"/>
    </row>
    <row r="333" spans="5:5" ht="15.75" customHeight="1" x14ac:dyDescent="0.25">
      <c r="E333" s="419"/>
    </row>
    <row r="334" spans="5:5" ht="15.75" customHeight="1" x14ac:dyDescent="0.25">
      <c r="E334" s="419"/>
    </row>
    <row r="335" spans="5:5" ht="15.75" customHeight="1" x14ac:dyDescent="0.25">
      <c r="E335" s="419"/>
    </row>
    <row r="336" spans="5:5" ht="15.75" customHeight="1" x14ac:dyDescent="0.25">
      <c r="E336" s="419"/>
    </row>
    <row r="337" spans="5:5" ht="15.75" customHeight="1" x14ac:dyDescent="0.25">
      <c r="E337" s="419"/>
    </row>
    <row r="338" spans="5:5" ht="15.75" customHeight="1" x14ac:dyDescent="0.25">
      <c r="E338" s="419"/>
    </row>
    <row r="339" spans="5:5" ht="15.75" customHeight="1" x14ac:dyDescent="0.25">
      <c r="E339" s="419"/>
    </row>
    <row r="340" spans="5:5" ht="15.75" customHeight="1" x14ac:dyDescent="0.25">
      <c r="E340" s="419"/>
    </row>
    <row r="341" spans="5:5" ht="15.75" customHeight="1" x14ac:dyDescent="0.25">
      <c r="E341" s="419"/>
    </row>
    <row r="342" spans="5:5" ht="15.75" customHeight="1" x14ac:dyDescent="0.25">
      <c r="E342" s="419"/>
    </row>
    <row r="343" spans="5:5" ht="15.75" customHeight="1" x14ac:dyDescent="0.25">
      <c r="E343" s="419"/>
    </row>
    <row r="344" spans="5:5" ht="15.75" customHeight="1" x14ac:dyDescent="0.25">
      <c r="E344" s="419"/>
    </row>
    <row r="345" spans="5:5" ht="15.75" customHeight="1" x14ac:dyDescent="0.25">
      <c r="E345" s="419"/>
    </row>
    <row r="346" spans="5:5" ht="15.75" customHeight="1" x14ac:dyDescent="0.25">
      <c r="E346" s="419"/>
    </row>
    <row r="347" spans="5:5" ht="15.75" customHeight="1" x14ac:dyDescent="0.25">
      <c r="E347" s="419"/>
    </row>
    <row r="348" spans="5:5" ht="15.75" customHeight="1" x14ac:dyDescent="0.25">
      <c r="E348" s="419"/>
    </row>
    <row r="349" spans="5:5" ht="15.75" customHeight="1" x14ac:dyDescent="0.25">
      <c r="E349" s="419"/>
    </row>
    <row r="350" spans="5:5" ht="15.75" customHeight="1" x14ac:dyDescent="0.25">
      <c r="E350" s="419"/>
    </row>
    <row r="351" spans="5:5" ht="15.75" customHeight="1" x14ac:dyDescent="0.25">
      <c r="E351" s="419"/>
    </row>
    <row r="352" spans="5:5" ht="15.75" customHeight="1" x14ac:dyDescent="0.25">
      <c r="E352" s="419"/>
    </row>
    <row r="353" spans="5:5" ht="15.75" customHeight="1" x14ac:dyDescent="0.25">
      <c r="E353" s="419"/>
    </row>
    <row r="354" spans="5:5" ht="15.75" customHeight="1" x14ac:dyDescent="0.25">
      <c r="E354" s="419"/>
    </row>
    <row r="355" spans="5:5" ht="15.75" customHeight="1" x14ac:dyDescent="0.25">
      <c r="E355" s="419"/>
    </row>
    <row r="356" spans="5:5" ht="15.75" customHeight="1" x14ac:dyDescent="0.25">
      <c r="E356" s="419"/>
    </row>
    <row r="357" spans="5:5" ht="15.75" customHeight="1" x14ac:dyDescent="0.25">
      <c r="E357" s="419"/>
    </row>
    <row r="358" spans="5:5" ht="15.75" customHeight="1" x14ac:dyDescent="0.25">
      <c r="E358" s="419"/>
    </row>
    <row r="359" spans="5:5" ht="15.75" customHeight="1" x14ac:dyDescent="0.25">
      <c r="E359" s="419"/>
    </row>
    <row r="360" spans="5:5" ht="15.75" customHeight="1" x14ac:dyDescent="0.25">
      <c r="E360" s="419"/>
    </row>
    <row r="361" spans="5:5" ht="15.75" customHeight="1" x14ac:dyDescent="0.25">
      <c r="E361" s="419"/>
    </row>
    <row r="362" spans="5:5" ht="15.75" customHeight="1" x14ac:dyDescent="0.25">
      <c r="E362" s="419"/>
    </row>
    <row r="363" spans="5:5" ht="15.75" customHeight="1" x14ac:dyDescent="0.25">
      <c r="E363" s="419"/>
    </row>
    <row r="364" spans="5:5" ht="15.75" customHeight="1" x14ac:dyDescent="0.25">
      <c r="E364" s="419"/>
    </row>
    <row r="365" spans="5:5" ht="15.75" customHeight="1" x14ac:dyDescent="0.25">
      <c r="E365" s="419"/>
    </row>
    <row r="366" spans="5:5" ht="15.75" customHeight="1" x14ac:dyDescent="0.25">
      <c r="E366" s="419"/>
    </row>
    <row r="367" spans="5:5" ht="15.75" customHeight="1" x14ac:dyDescent="0.25">
      <c r="E367" s="419"/>
    </row>
    <row r="368" spans="5:5" ht="15.75" customHeight="1" x14ac:dyDescent="0.25">
      <c r="E368" s="419"/>
    </row>
    <row r="369" spans="5:5" ht="15.75" customHeight="1" x14ac:dyDescent="0.25">
      <c r="E369" s="419"/>
    </row>
    <row r="370" spans="5:5" ht="15.75" customHeight="1" x14ac:dyDescent="0.25">
      <c r="E370" s="419"/>
    </row>
    <row r="371" spans="5:5" ht="15.75" customHeight="1" x14ac:dyDescent="0.25">
      <c r="E371" s="419"/>
    </row>
    <row r="372" spans="5:5" ht="15.75" customHeight="1" x14ac:dyDescent="0.25">
      <c r="E372" s="419"/>
    </row>
    <row r="373" spans="5:5" ht="15.75" customHeight="1" x14ac:dyDescent="0.25">
      <c r="E373" s="419"/>
    </row>
    <row r="374" spans="5:5" ht="15.75" customHeight="1" x14ac:dyDescent="0.25">
      <c r="E374" s="419"/>
    </row>
    <row r="375" spans="5:5" ht="15.75" customHeight="1" x14ac:dyDescent="0.25">
      <c r="E375" s="419"/>
    </row>
    <row r="376" spans="5:5" ht="15.75" customHeight="1" x14ac:dyDescent="0.25">
      <c r="E376" s="419"/>
    </row>
    <row r="377" spans="5:5" ht="15.75" customHeight="1" x14ac:dyDescent="0.25">
      <c r="E377" s="419"/>
    </row>
    <row r="378" spans="5:5" ht="15.75" customHeight="1" x14ac:dyDescent="0.25">
      <c r="E378" s="419"/>
    </row>
    <row r="379" spans="5:5" ht="15.75" customHeight="1" x14ac:dyDescent="0.25">
      <c r="E379" s="419"/>
    </row>
    <row r="380" spans="5:5" ht="15.75" customHeight="1" x14ac:dyDescent="0.25">
      <c r="E380" s="419"/>
    </row>
    <row r="381" spans="5:5" ht="15.75" customHeight="1" x14ac:dyDescent="0.25">
      <c r="E381" s="419"/>
    </row>
    <row r="382" spans="5:5" ht="15.75" customHeight="1" x14ac:dyDescent="0.25">
      <c r="E382" s="419"/>
    </row>
    <row r="383" spans="5:5" ht="15.75" customHeight="1" x14ac:dyDescent="0.25">
      <c r="E383" s="419"/>
    </row>
    <row r="384" spans="5:5" ht="15.75" customHeight="1" x14ac:dyDescent="0.25">
      <c r="E384" s="419"/>
    </row>
    <row r="385" spans="5:5" ht="15.75" customHeight="1" x14ac:dyDescent="0.25">
      <c r="E385" s="419"/>
    </row>
    <row r="386" spans="5:5" ht="15.75" customHeight="1" x14ac:dyDescent="0.25">
      <c r="E386" s="419"/>
    </row>
    <row r="387" spans="5:5" ht="15.75" customHeight="1" x14ac:dyDescent="0.25">
      <c r="E387" s="419"/>
    </row>
    <row r="388" spans="5:5" ht="15.75" customHeight="1" x14ac:dyDescent="0.25">
      <c r="E388" s="419"/>
    </row>
    <row r="389" spans="5:5" ht="15.75" customHeight="1" x14ac:dyDescent="0.25">
      <c r="E389" s="419"/>
    </row>
    <row r="390" spans="5:5" ht="15.75" customHeight="1" x14ac:dyDescent="0.25">
      <c r="E390" s="419"/>
    </row>
    <row r="391" spans="5:5" ht="15.75" customHeight="1" x14ac:dyDescent="0.25">
      <c r="E391" s="419"/>
    </row>
    <row r="392" spans="5:5" ht="15.75" customHeight="1" x14ac:dyDescent="0.25">
      <c r="E392" s="419"/>
    </row>
    <row r="393" spans="5:5" ht="15.75" customHeight="1" x14ac:dyDescent="0.25">
      <c r="E393" s="419"/>
    </row>
    <row r="394" spans="5:5" ht="15.75" customHeight="1" x14ac:dyDescent="0.25">
      <c r="E394" s="419"/>
    </row>
    <row r="395" spans="5:5" ht="15.75" customHeight="1" x14ac:dyDescent="0.25">
      <c r="E395" s="419"/>
    </row>
    <row r="396" spans="5:5" ht="15.75" customHeight="1" x14ac:dyDescent="0.25">
      <c r="E396" s="419"/>
    </row>
    <row r="397" spans="5:5" ht="15.75" customHeight="1" x14ac:dyDescent="0.25">
      <c r="E397" s="419"/>
    </row>
    <row r="398" spans="5:5" ht="15.75" customHeight="1" x14ac:dyDescent="0.25">
      <c r="E398" s="419"/>
    </row>
    <row r="399" spans="5:5" ht="15.75" customHeight="1" x14ac:dyDescent="0.25">
      <c r="E399" s="419"/>
    </row>
    <row r="400" spans="5:5" ht="15.75" customHeight="1" x14ac:dyDescent="0.25">
      <c r="E400" s="419"/>
    </row>
    <row r="401" spans="5:5" ht="15.75" customHeight="1" x14ac:dyDescent="0.25">
      <c r="E401" s="419"/>
    </row>
    <row r="402" spans="5:5" ht="15.75" customHeight="1" x14ac:dyDescent="0.25">
      <c r="E402" s="419"/>
    </row>
    <row r="403" spans="5:5" ht="15.75" customHeight="1" x14ac:dyDescent="0.25">
      <c r="E403" s="419"/>
    </row>
    <row r="404" spans="5:5" ht="15.75" customHeight="1" x14ac:dyDescent="0.25">
      <c r="E404" s="419"/>
    </row>
    <row r="405" spans="5:5" ht="15.75" customHeight="1" x14ac:dyDescent="0.25">
      <c r="E405" s="419"/>
    </row>
    <row r="406" spans="5:5" ht="15.75" customHeight="1" x14ac:dyDescent="0.25">
      <c r="E406" s="419"/>
    </row>
    <row r="407" spans="5:5" ht="15.75" customHeight="1" x14ac:dyDescent="0.25">
      <c r="E407" s="419"/>
    </row>
    <row r="408" spans="5:5" ht="15.75" customHeight="1" x14ac:dyDescent="0.25">
      <c r="E408" s="419"/>
    </row>
    <row r="409" spans="5:5" ht="15.75" customHeight="1" x14ac:dyDescent="0.25">
      <c r="E409" s="419"/>
    </row>
    <row r="410" spans="5:5" ht="15.75" customHeight="1" x14ac:dyDescent="0.25">
      <c r="E410" s="419"/>
    </row>
    <row r="411" spans="5:5" ht="15.75" customHeight="1" x14ac:dyDescent="0.25">
      <c r="E411" s="419"/>
    </row>
    <row r="412" spans="5:5" ht="15.75" customHeight="1" x14ac:dyDescent="0.25">
      <c r="E412" s="419"/>
    </row>
    <row r="413" spans="5:5" ht="15.75" customHeight="1" x14ac:dyDescent="0.25">
      <c r="E413" s="419"/>
    </row>
    <row r="414" spans="5:5" ht="15.75" customHeight="1" x14ac:dyDescent="0.25">
      <c r="E414" s="419"/>
    </row>
    <row r="415" spans="5:5" ht="15.75" customHeight="1" x14ac:dyDescent="0.25">
      <c r="E415" s="419"/>
    </row>
    <row r="416" spans="5:5" ht="15.75" customHeight="1" x14ac:dyDescent="0.25">
      <c r="E416" s="419"/>
    </row>
    <row r="417" spans="5:5" ht="15.75" customHeight="1" x14ac:dyDescent="0.25">
      <c r="E417" s="419"/>
    </row>
    <row r="418" spans="5:5" ht="15.75" customHeight="1" x14ac:dyDescent="0.25">
      <c r="E418" s="419"/>
    </row>
    <row r="419" spans="5:5" ht="15.75" customHeight="1" x14ac:dyDescent="0.25">
      <c r="E419" s="419"/>
    </row>
    <row r="420" spans="5:5" ht="15.75" customHeight="1" x14ac:dyDescent="0.25">
      <c r="E420" s="419"/>
    </row>
    <row r="421" spans="5:5" ht="15.75" customHeight="1" x14ac:dyDescent="0.25">
      <c r="E421" s="419"/>
    </row>
    <row r="422" spans="5:5" ht="15.75" customHeight="1" x14ac:dyDescent="0.25">
      <c r="E422" s="419"/>
    </row>
    <row r="423" spans="5:5" ht="15.75" customHeight="1" x14ac:dyDescent="0.25">
      <c r="E423" s="419"/>
    </row>
    <row r="424" spans="5:5" ht="15.75" customHeight="1" x14ac:dyDescent="0.25">
      <c r="E424" s="419"/>
    </row>
    <row r="425" spans="5:5" ht="15.75" customHeight="1" x14ac:dyDescent="0.25">
      <c r="E425" s="419"/>
    </row>
    <row r="426" spans="5:5" ht="15.75" customHeight="1" x14ac:dyDescent="0.25">
      <c r="E426" s="419"/>
    </row>
    <row r="427" spans="5:5" ht="15.75" customHeight="1" x14ac:dyDescent="0.25">
      <c r="E427" s="419"/>
    </row>
    <row r="428" spans="5:5" ht="15.75" customHeight="1" x14ac:dyDescent="0.25">
      <c r="E428" s="419"/>
    </row>
    <row r="429" spans="5:5" ht="15.75" customHeight="1" x14ac:dyDescent="0.25">
      <c r="E429" s="419"/>
    </row>
    <row r="430" spans="5:5" ht="15.75" customHeight="1" x14ac:dyDescent="0.25">
      <c r="E430" s="419"/>
    </row>
    <row r="431" spans="5:5" ht="15.75" customHeight="1" x14ac:dyDescent="0.25">
      <c r="E431" s="419"/>
    </row>
    <row r="432" spans="5:5" ht="15.75" customHeight="1" x14ac:dyDescent="0.25">
      <c r="E432" s="419"/>
    </row>
    <row r="433" spans="5:5" ht="15.75" customHeight="1" x14ac:dyDescent="0.25">
      <c r="E433" s="419"/>
    </row>
    <row r="434" spans="5:5" ht="15.75" customHeight="1" x14ac:dyDescent="0.25">
      <c r="E434" s="419"/>
    </row>
    <row r="435" spans="5:5" ht="15.75" customHeight="1" x14ac:dyDescent="0.25">
      <c r="E435" s="419"/>
    </row>
    <row r="436" spans="5:5" ht="15.75" customHeight="1" x14ac:dyDescent="0.25">
      <c r="E436" s="419"/>
    </row>
    <row r="437" spans="5:5" ht="15.75" customHeight="1" x14ac:dyDescent="0.25">
      <c r="E437" s="419"/>
    </row>
    <row r="438" spans="5:5" ht="15.75" customHeight="1" x14ac:dyDescent="0.25">
      <c r="E438" s="419"/>
    </row>
    <row r="439" spans="5:5" ht="15.75" customHeight="1" x14ac:dyDescent="0.25">
      <c r="E439" s="419"/>
    </row>
    <row r="440" spans="5:5" ht="15.75" customHeight="1" x14ac:dyDescent="0.25">
      <c r="E440" s="419"/>
    </row>
    <row r="441" spans="5:5" ht="15.75" customHeight="1" x14ac:dyDescent="0.25">
      <c r="E441" s="419"/>
    </row>
    <row r="442" spans="5:5" ht="15.75" customHeight="1" x14ac:dyDescent="0.25">
      <c r="E442" s="419"/>
    </row>
    <row r="443" spans="5:5" ht="15.75" customHeight="1" x14ac:dyDescent="0.25">
      <c r="E443" s="419"/>
    </row>
    <row r="444" spans="5:5" ht="15.75" customHeight="1" x14ac:dyDescent="0.25">
      <c r="E444" s="419"/>
    </row>
    <row r="445" spans="5:5" ht="15.75" customHeight="1" x14ac:dyDescent="0.25">
      <c r="E445" s="419"/>
    </row>
    <row r="446" spans="5:5" ht="15.75" customHeight="1" x14ac:dyDescent="0.25">
      <c r="E446" s="419"/>
    </row>
    <row r="447" spans="5:5" ht="15.75" customHeight="1" x14ac:dyDescent="0.25">
      <c r="E447" s="419"/>
    </row>
    <row r="448" spans="5:5" ht="15.75" customHeight="1" x14ac:dyDescent="0.25">
      <c r="E448" s="419"/>
    </row>
    <row r="449" spans="5:5" ht="15.75" customHeight="1" x14ac:dyDescent="0.25">
      <c r="E449" s="419"/>
    </row>
    <row r="450" spans="5:5" ht="15.75" customHeight="1" x14ac:dyDescent="0.25">
      <c r="E450" s="419"/>
    </row>
    <row r="451" spans="5:5" ht="15.75" customHeight="1" x14ac:dyDescent="0.25">
      <c r="E451" s="419"/>
    </row>
    <row r="452" spans="5:5" ht="15.75" customHeight="1" x14ac:dyDescent="0.25">
      <c r="E452" s="419"/>
    </row>
    <row r="453" spans="5:5" ht="15.75" customHeight="1" x14ac:dyDescent="0.25">
      <c r="E453" s="419"/>
    </row>
    <row r="454" spans="5:5" ht="15.75" customHeight="1" x14ac:dyDescent="0.25">
      <c r="E454" s="419"/>
    </row>
    <row r="455" spans="5:5" ht="15.75" customHeight="1" x14ac:dyDescent="0.25">
      <c r="E455" s="419"/>
    </row>
    <row r="456" spans="5:5" ht="15.75" customHeight="1" x14ac:dyDescent="0.25">
      <c r="E456" s="419"/>
    </row>
    <row r="457" spans="5:5" ht="15.75" customHeight="1" x14ac:dyDescent="0.25">
      <c r="E457" s="419"/>
    </row>
    <row r="458" spans="5:5" ht="15.75" customHeight="1" x14ac:dyDescent="0.25">
      <c r="E458" s="419"/>
    </row>
    <row r="459" spans="5:5" ht="15.75" customHeight="1" x14ac:dyDescent="0.25">
      <c r="E459" s="419"/>
    </row>
    <row r="460" spans="5:5" ht="15.75" customHeight="1" x14ac:dyDescent="0.25">
      <c r="E460" s="419"/>
    </row>
    <row r="461" spans="5:5" ht="15.75" customHeight="1" x14ac:dyDescent="0.25">
      <c r="E461" s="419"/>
    </row>
    <row r="462" spans="5:5" ht="15.75" customHeight="1" x14ac:dyDescent="0.25">
      <c r="E462" s="419"/>
    </row>
    <row r="463" spans="5:5" ht="15.75" customHeight="1" x14ac:dyDescent="0.25">
      <c r="E463" s="419"/>
    </row>
    <row r="464" spans="5:5" ht="15.75" customHeight="1" x14ac:dyDescent="0.25">
      <c r="E464" s="419"/>
    </row>
    <row r="465" spans="5:5" ht="15.75" customHeight="1" x14ac:dyDescent="0.25">
      <c r="E465" s="419"/>
    </row>
    <row r="466" spans="5:5" ht="15.75" customHeight="1" x14ac:dyDescent="0.25">
      <c r="E466" s="419"/>
    </row>
    <row r="467" spans="5:5" ht="15.75" customHeight="1" x14ac:dyDescent="0.25">
      <c r="E467" s="419"/>
    </row>
    <row r="468" spans="5:5" ht="15.75" customHeight="1" x14ac:dyDescent="0.25">
      <c r="E468" s="419"/>
    </row>
    <row r="469" spans="5:5" ht="15.75" customHeight="1" x14ac:dyDescent="0.25">
      <c r="E469" s="419"/>
    </row>
    <row r="470" spans="5:5" ht="15.75" customHeight="1" x14ac:dyDescent="0.25">
      <c r="E470" s="419"/>
    </row>
    <row r="471" spans="5:5" ht="15.75" customHeight="1" x14ac:dyDescent="0.25">
      <c r="E471" s="419"/>
    </row>
    <row r="472" spans="5:5" ht="15.75" customHeight="1" x14ac:dyDescent="0.25">
      <c r="E472" s="419"/>
    </row>
    <row r="473" spans="5:5" ht="15.75" customHeight="1" x14ac:dyDescent="0.25">
      <c r="E473" s="419"/>
    </row>
    <row r="474" spans="5:5" ht="15.75" customHeight="1" x14ac:dyDescent="0.25">
      <c r="E474" s="419"/>
    </row>
    <row r="475" spans="5:5" ht="15.75" customHeight="1" x14ac:dyDescent="0.25">
      <c r="E475" s="419"/>
    </row>
    <row r="476" spans="5:5" ht="15.75" customHeight="1" x14ac:dyDescent="0.25">
      <c r="E476" s="419"/>
    </row>
    <row r="477" spans="5:5" ht="15.75" customHeight="1" x14ac:dyDescent="0.25">
      <c r="E477" s="419"/>
    </row>
    <row r="478" spans="5:5" ht="15.75" customHeight="1" x14ac:dyDescent="0.25">
      <c r="E478" s="419"/>
    </row>
    <row r="479" spans="5:5" ht="15.75" customHeight="1" x14ac:dyDescent="0.25">
      <c r="E479" s="419"/>
    </row>
    <row r="480" spans="5:5" ht="15.75" customHeight="1" x14ac:dyDescent="0.25">
      <c r="E480" s="419"/>
    </row>
    <row r="481" spans="5:5" ht="15.75" customHeight="1" x14ac:dyDescent="0.25">
      <c r="E481" s="419"/>
    </row>
    <row r="482" spans="5:5" ht="15.75" customHeight="1" x14ac:dyDescent="0.25">
      <c r="E482" s="419"/>
    </row>
    <row r="483" spans="5:5" ht="15.75" customHeight="1" x14ac:dyDescent="0.25">
      <c r="E483" s="419"/>
    </row>
    <row r="484" spans="5:5" ht="15.75" customHeight="1" x14ac:dyDescent="0.25">
      <c r="E484" s="419"/>
    </row>
    <row r="485" spans="5:5" ht="15.75" customHeight="1" x14ac:dyDescent="0.25">
      <c r="E485" s="419"/>
    </row>
    <row r="486" spans="5:5" ht="15.75" customHeight="1" x14ac:dyDescent="0.25">
      <c r="E486" s="419"/>
    </row>
    <row r="487" spans="5:5" ht="15.75" customHeight="1" x14ac:dyDescent="0.25">
      <c r="E487" s="419"/>
    </row>
    <row r="488" spans="5:5" ht="15.75" customHeight="1" x14ac:dyDescent="0.25">
      <c r="E488" s="419"/>
    </row>
    <row r="489" spans="5:5" ht="15.75" customHeight="1" x14ac:dyDescent="0.25">
      <c r="E489" s="419"/>
    </row>
    <row r="490" spans="5:5" ht="15.75" customHeight="1" x14ac:dyDescent="0.25">
      <c r="E490" s="419"/>
    </row>
    <row r="491" spans="5:5" ht="15.75" customHeight="1" x14ac:dyDescent="0.25">
      <c r="E491" s="419"/>
    </row>
    <row r="492" spans="5:5" ht="15.75" customHeight="1" x14ac:dyDescent="0.25">
      <c r="E492" s="419"/>
    </row>
    <row r="493" spans="5:5" ht="15.75" customHeight="1" x14ac:dyDescent="0.25">
      <c r="E493" s="419"/>
    </row>
    <row r="494" spans="5:5" ht="15.75" customHeight="1" x14ac:dyDescent="0.25">
      <c r="E494" s="419"/>
    </row>
    <row r="495" spans="5:5" ht="15.75" customHeight="1" x14ac:dyDescent="0.25">
      <c r="E495" s="419"/>
    </row>
    <row r="496" spans="5:5" ht="15.75" customHeight="1" x14ac:dyDescent="0.25">
      <c r="E496" s="419"/>
    </row>
    <row r="497" spans="5:5" ht="15.75" customHeight="1" x14ac:dyDescent="0.25">
      <c r="E497" s="419"/>
    </row>
    <row r="498" spans="5:5" ht="15.75" customHeight="1" x14ac:dyDescent="0.25">
      <c r="E498" s="419"/>
    </row>
    <row r="499" spans="5:5" ht="15.75" customHeight="1" x14ac:dyDescent="0.25">
      <c r="E499" s="419"/>
    </row>
    <row r="500" spans="5:5" ht="15.75" customHeight="1" x14ac:dyDescent="0.25">
      <c r="E500" s="419"/>
    </row>
    <row r="501" spans="5:5" ht="15.75" customHeight="1" x14ac:dyDescent="0.25">
      <c r="E501" s="419"/>
    </row>
    <row r="502" spans="5:5" ht="15.75" customHeight="1" x14ac:dyDescent="0.25">
      <c r="E502" s="419"/>
    </row>
    <row r="503" spans="5:5" ht="15.75" customHeight="1" x14ac:dyDescent="0.25">
      <c r="E503" s="419"/>
    </row>
    <row r="504" spans="5:5" ht="15.75" customHeight="1" x14ac:dyDescent="0.25">
      <c r="E504" s="419"/>
    </row>
    <row r="505" spans="5:5" ht="15.75" customHeight="1" x14ac:dyDescent="0.25">
      <c r="E505" s="419"/>
    </row>
    <row r="506" spans="5:5" ht="15.75" customHeight="1" x14ac:dyDescent="0.25">
      <c r="E506" s="419"/>
    </row>
    <row r="507" spans="5:5" ht="15.75" customHeight="1" x14ac:dyDescent="0.25">
      <c r="E507" s="419"/>
    </row>
    <row r="508" spans="5:5" ht="15.75" customHeight="1" x14ac:dyDescent="0.25">
      <c r="E508" s="419"/>
    </row>
    <row r="509" spans="5:5" ht="15.75" customHeight="1" x14ac:dyDescent="0.25">
      <c r="E509" s="419"/>
    </row>
    <row r="510" spans="5:5" ht="15.75" customHeight="1" x14ac:dyDescent="0.25">
      <c r="E510" s="419"/>
    </row>
    <row r="511" spans="5:5" ht="15.75" customHeight="1" x14ac:dyDescent="0.25">
      <c r="E511" s="419"/>
    </row>
    <row r="512" spans="5:5" ht="15.75" customHeight="1" x14ac:dyDescent="0.25">
      <c r="E512" s="419"/>
    </row>
    <row r="513" spans="5:5" ht="15.75" customHeight="1" x14ac:dyDescent="0.25">
      <c r="E513" s="419"/>
    </row>
    <row r="514" spans="5:5" ht="15.75" customHeight="1" x14ac:dyDescent="0.25">
      <c r="E514" s="419"/>
    </row>
    <row r="515" spans="5:5" ht="15.75" customHeight="1" x14ac:dyDescent="0.25">
      <c r="E515" s="419"/>
    </row>
    <row r="516" spans="5:5" ht="15.75" customHeight="1" x14ac:dyDescent="0.25">
      <c r="E516" s="419"/>
    </row>
    <row r="517" spans="5:5" ht="15.75" customHeight="1" x14ac:dyDescent="0.25">
      <c r="E517" s="419"/>
    </row>
    <row r="518" spans="5:5" ht="15.75" customHeight="1" x14ac:dyDescent="0.25">
      <c r="E518" s="419"/>
    </row>
    <row r="519" spans="5:5" ht="15.75" customHeight="1" x14ac:dyDescent="0.25">
      <c r="E519" s="419"/>
    </row>
    <row r="520" spans="5:5" ht="15.75" customHeight="1" x14ac:dyDescent="0.25">
      <c r="E520" s="419"/>
    </row>
    <row r="521" spans="5:5" ht="15.75" customHeight="1" x14ac:dyDescent="0.25">
      <c r="E521" s="419"/>
    </row>
    <row r="522" spans="5:5" ht="15.75" customHeight="1" x14ac:dyDescent="0.25">
      <c r="E522" s="419"/>
    </row>
    <row r="523" spans="5:5" ht="15.75" customHeight="1" x14ac:dyDescent="0.25">
      <c r="E523" s="419"/>
    </row>
    <row r="524" spans="5:5" ht="15.75" customHeight="1" x14ac:dyDescent="0.25">
      <c r="E524" s="419"/>
    </row>
    <row r="525" spans="5:5" ht="15.75" customHeight="1" x14ac:dyDescent="0.25">
      <c r="E525" s="419"/>
    </row>
    <row r="526" spans="5:5" ht="15.75" customHeight="1" x14ac:dyDescent="0.25">
      <c r="E526" s="419"/>
    </row>
    <row r="527" spans="5:5" ht="15.75" customHeight="1" x14ac:dyDescent="0.25">
      <c r="E527" s="419"/>
    </row>
    <row r="528" spans="5:5" ht="15.75" customHeight="1" x14ac:dyDescent="0.25">
      <c r="E528" s="419"/>
    </row>
    <row r="529" spans="5:5" ht="15.75" customHeight="1" x14ac:dyDescent="0.25">
      <c r="E529" s="419"/>
    </row>
    <row r="530" spans="5:5" ht="15.75" customHeight="1" x14ac:dyDescent="0.25">
      <c r="E530" s="419"/>
    </row>
    <row r="531" spans="5:5" ht="15.75" customHeight="1" x14ac:dyDescent="0.25">
      <c r="E531" s="419"/>
    </row>
    <row r="532" spans="5:5" ht="15.75" customHeight="1" x14ac:dyDescent="0.25">
      <c r="E532" s="419"/>
    </row>
    <row r="533" spans="5:5" ht="15.75" customHeight="1" x14ac:dyDescent="0.25">
      <c r="E533" s="419"/>
    </row>
    <row r="534" spans="5:5" ht="15.75" customHeight="1" x14ac:dyDescent="0.25">
      <c r="E534" s="419"/>
    </row>
    <row r="535" spans="5:5" ht="15.75" customHeight="1" x14ac:dyDescent="0.25">
      <c r="E535" s="419"/>
    </row>
    <row r="536" spans="5:5" ht="15.75" customHeight="1" x14ac:dyDescent="0.25">
      <c r="E536" s="419"/>
    </row>
    <row r="537" spans="5:5" ht="15.75" customHeight="1" x14ac:dyDescent="0.25">
      <c r="E537" s="419"/>
    </row>
    <row r="538" spans="5:5" ht="15.75" customHeight="1" x14ac:dyDescent="0.25">
      <c r="E538" s="419"/>
    </row>
    <row r="539" spans="5:5" ht="15.75" customHeight="1" x14ac:dyDescent="0.25">
      <c r="E539" s="419"/>
    </row>
    <row r="540" spans="5:5" ht="15.75" customHeight="1" x14ac:dyDescent="0.25">
      <c r="E540" s="419"/>
    </row>
    <row r="541" spans="5:5" ht="15.75" customHeight="1" x14ac:dyDescent="0.25">
      <c r="E541" s="419"/>
    </row>
    <row r="542" spans="5:5" ht="15.75" customHeight="1" x14ac:dyDescent="0.25">
      <c r="E542" s="419"/>
    </row>
    <row r="543" spans="5:5" ht="15.75" customHeight="1" x14ac:dyDescent="0.25">
      <c r="E543" s="419"/>
    </row>
    <row r="544" spans="5:5" ht="15.75" customHeight="1" x14ac:dyDescent="0.25">
      <c r="E544" s="419"/>
    </row>
    <row r="545" spans="5:5" ht="15.75" customHeight="1" x14ac:dyDescent="0.25">
      <c r="E545" s="419"/>
    </row>
    <row r="546" spans="5:5" ht="15.75" customHeight="1" x14ac:dyDescent="0.25">
      <c r="E546" s="419"/>
    </row>
    <row r="547" spans="5:5" ht="15.75" customHeight="1" x14ac:dyDescent="0.25">
      <c r="E547" s="419"/>
    </row>
    <row r="548" spans="5:5" ht="15.75" customHeight="1" x14ac:dyDescent="0.25">
      <c r="E548" s="419"/>
    </row>
    <row r="549" spans="5:5" ht="15.75" customHeight="1" x14ac:dyDescent="0.25">
      <c r="E549" s="419"/>
    </row>
    <row r="550" spans="5:5" ht="15.75" customHeight="1" x14ac:dyDescent="0.25">
      <c r="E550" s="419"/>
    </row>
    <row r="551" spans="5:5" ht="15.75" customHeight="1" x14ac:dyDescent="0.25">
      <c r="E551" s="419"/>
    </row>
    <row r="552" spans="5:5" ht="15.75" customHeight="1" x14ac:dyDescent="0.25">
      <c r="E552" s="419"/>
    </row>
    <row r="553" spans="5:5" ht="15.75" customHeight="1" x14ac:dyDescent="0.25">
      <c r="E553" s="419"/>
    </row>
    <row r="554" spans="5:5" ht="15.75" customHeight="1" x14ac:dyDescent="0.25">
      <c r="E554" s="419"/>
    </row>
    <row r="555" spans="5:5" ht="15.75" customHeight="1" x14ac:dyDescent="0.25">
      <c r="E555" s="419"/>
    </row>
    <row r="556" spans="5:5" ht="15.75" customHeight="1" x14ac:dyDescent="0.25">
      <c r="E556" s="419"/>
    </row>
    <row r="557" spans="5:5" ht="15.75" customHeight="1" x14ac:dyDescent="0.25">
      <c r="E557" s="419"/>
    </row>
    <row r="558" spans="5:5" ht="15.75" customHeight="1" x14ac:dyDescent="0.25">
      <c r="E558" s="419"/>
    </row>
    <row r="559" spans="5:5" ht="15.75" customHeight="1" x14ac:dyDescent="0.25">
      <c r="E559" s="419"/>
    </row>
    <row r="560" spans="5:5" ht="15.75" customHeight="1" x14ac:dyDescent="0.25">
      <c r="E560" s="419"/>
    </row>
    <row r="561" spans="5:5" ht="15.75" customHeight="1" x14ac:dyDescent="0.25">
      <c r="E561" s="419"/>
    </row>
    <row r="562" spans="5:5" ht="15.75" customHeight="1" x14ac:dyDescent="0.25">
      <c r="E562" s="419"/>
    </row>
    <row r="563" spans="5:5" ht="15.75" customHeight="1" x14ac:dyDescent="0.25">
      <c r="E563" s="419"/>
    </row>
    <row r="564" spans="5:5" ht="15.75" customHeight="1" x14ac:dyDescent="0.25">
      <c r="E564" s="419"/>
    </row>
    <row r="565" spans="5:5" ht="15.75" customHeight="1" x14ac:dyDescent="0.25">
      <c r="E565" s="419"/>
    </row>
    <row r="566" spans="5:5" ht="15.75" customHeight="1" x14ac:dyDescent="0.25">
      <c r="E566" s="419"/>
    </row>
    <row r="567" spans="5:5" ht="15.75" customHeight="1" x14ac:dyDescent="0.25">
      <c r="E567" s="419"/>
    </row>
    <row r="568" spans="5:5" ht="15.75" customHeight="1" x14ac:dyDescent="0.25">
      <c r="E568" s="419"/>
    </row>
    <row r="569" spans="5:5" ht="15.75" customHeight="1" x14ac:dyDescent="0.25">
      <c r="E569" s="419"/>
    </row>
    <row r="570" spans="5:5" ht="15.75" customHeight="1" x14ac:dyDescent="0.25">
      <c r="E570" s="419"/>
    </row>
    <row r="571" spans="5:5" ht="15.75" customHeight="1" x14ac:dyDescent="0.25">
      <c r="E571" s="419"/>
    </row>
    <row r="572" spans="5:5" ht="15.75" customHeight="1" x14ac:dyDescent="0.25">
      <c r="E572" s="419"/>
    </row>
    <row r="573" spans="5:5" ht="15.75" customHeight="1" x14ac:dyDescent="0.25">
      <c r="E573" s="419"/>
    </row>
    <row r="574" spans="5:5" ht="15.75" customHeight="1" x14ac:dyDescent="0.25">
      <c r="E574" s="419"/>
    </row>
    <row r="575" spans="5:5" ht="15.75" customHeight="1" x14ac:dyDescent="0.25">
      <c r="E575" s="419"/>
    </row>
    <row r="576" spans="5:5" ht="15.75" customHeight="1" x14ac:dyDescent="0.25">
      <c r="E576" s="419"/>
    </row>
    <row r="577" spans="5:5" ht="15.75" customHeight="1" x14ac:dyDescent="0.25">
      <c r="E577" s="419"/>
    </row>
    <row r="578" spans="5:5" ht="15.75" customHeight="1" x14ac:dyDescent="0.25">
      <c r="E578" s="419"/>
    </row>
    <row r="579" spans="5:5" ht="15.75" customHeight="1" x14ac:dyDescent="0.25">
      <c r="E579" s="419"/>
    </row>
    <row r="580" spans="5:5" ht="15.75" customHeight="1" x14ac:dyDescent="0.25">
      <c r="E580" s="419"/>
    </row>
    <row r="581" spans="5:5" ht="15.75" customHeight="1" x14ac:dyDescent="0.25">
      <c r="E581" s="419"/>
    </row>
    <row r="582" spans="5:5" ht="15.75" customHeight="1" x14ac:dyDescent="0.25">
      <c r="E582" s="419"/>
    </row>
    <row r="583" spans="5:5" ht="15.75" customHeight="1" x14ac:dyDescent="0.25">
      <c r="E583" s="419"/>
    </row>
    <row r="584" spans="5:5" ht="15.75" customHeight="1" x14ac:dyDescent="0.25">
      <c r="E584" s="419"/>
    </row>
    <row r="585" spans="5:5" ht="15.75" customHeight="1" x14ac:dyDescent="0.25">
      <c r="E585" s="419"/>
    </row>
    <row r="586" spans="5:5" ht="15.75" customHeight="1" x14ac:dyDescent="0.25">
      <c r="E586" s="419"/>
    </row>
    <row r="587" spans="5:5" ht="15.75" customHeight="1" x14ac:dyDescent="0.25">
      <c r="E587" s="419"/>
    </row>
    <row r="588" spans="5:5" ht="15.75" customHeight="1" x14ac:dyDescent="0.25">
      <c r="E588" s="419"/>
    </row>
    <row r="589" spans="5:5" ht="15.75" customHeight="1" x14ac:dyDescent="0.25">
      <c r="E589" s="419"/>
    </row>
    <row r="590" spans="5:5" ht="15.75" customHeight="1" x14ac:dyDescent="0.25">
      <c r="E590" s="419"/>
    </row>
    <row r="591" spans="5:5" ht="15.75" customHeight="1" x14ac:dyDescent="0.25">
      <c r="E591" s="419"/>
    </row>
    <row r="592" spans="5:5" ht="15.75" customHeight="1" x14ac:dyDescent="0.25">
      <c r="E592" s="419"/>
    </row>
    <row r="593" spans="5:5" ht="15.75" customHeight="1" x14ac:dyDescent="0.25">
      <c r="E593" s="419"/>
    </row>
    <row r="594" spans="5:5" ht="15.75" customHeight="1" x14ac:dyDescent="0.25">
      <c r="E594" s="419"/>
    </row>
    <row r="595" spans="5:5" ht="15.75" customHeight="1" x14ac:dyDescent="0.25">
      <c r="E595" s="419"/>
    </row>
    <row r="596" spans="5:5" ht="15.75" customHeight="1" x14ac:dyDescent="0.25">
      <c r="E596" s="419"/>
    </row>
    <row r="597" spans="5:5" ht="15.75" customHeight="1" x14ac:dyDescent="0.25">
      <c r="E597" s="419"/>
    </row>
    <row r="598" spans="5:5" ht="15.75" customHeight="1" x14ac:dyDescent="0.25">
      <c r="E598" s="419"/>
    </row>
    <row r="599" spans="5:5" ht="15.75" customHeight="1" x14ac:dyDescent="0.25">
      <c r="E599" s="419"/>
    </row>
    <row r="600" spans="5:5" ht="15.75" customHeight="1" x14ac:dyDescent="0.25">
      <c r="E600" s="419"/>
    </row>
    <row r="601" spans="5:5" ht="15.75" customHeight="1" x14ac:dyDescent="0.25">
      <c r="E601" s="419"/>
    </row>
    <row r="602" spans="5:5" ht="15.75" customHeight="1" x14ac:dyDescent="0.25">
      <c r="E602" s="419"/>
    </row>
    <row r="603" spans="5:5" ht="15.75" customHeight="1" x14ac:dyDescent="0.25">
      <c r="E603" s="419"/>
    </row>
    <row r="604" spans="5:5" ht="15.75" customHeight="1" x14ac:dyDescent="0.25">
      <c r="E604" s="419"/>
    </row>
    <row r="605" spans="5:5" ht="15.75" customHeight="1" x14ac:dyDescent="0.25">
      <c r="E605" s="419"/>
    </row>
    <row r="606" spans="5:5" ht="15.75" customHeight="1" x14ac:dyDescent="0.25">
      <c r="E606" s="419"/>
    </row>
    <row r="607" spans="5:5" ht="15.75" customHeight="1" x14ac:dyDescent="0.25">
      <c r="E607" s="419"/>
    </row>
    <row r="608" spans="5:5" ht="15.75" customHeight="1" x14ac:dyDescent="0.25">
      <c r="E608" s="419"/>
    </row>
    <row r="609" spans="5:5" ht="15.75" customHeight="1" x14ac:dyDescent="0.25">
      <c r="E609" s="419"/>
    </row>
    <row r="610" spans="5:5" ht="15.75" customHeight="1" x14ac:dyDescent="0.25">
      <c r="E610" s="419"/>
    </row>
    <row r="611" spans="5:5" ht="15.75" customHeight="1" x14ac:dyDescent="0.25">
      <c r="E611" s="419"/>
    </row>
    <row r="612" spans="5:5" ht="15.75" customHeight="1" x14ac:dyDescent="0.25">
      <c r="E612" s="419"/>
    </row>
    <row r="613" spans="5:5" ht="15.75" customHeight="1" x14ac:dyDescent="0.25">
      <c r="E613" s="419"/>
    </row>
    <row r="614" spans="5:5" ht="15.75" customHeight="1" x14ac:dyDescent="0.25">
      <c r="E614" s="419"/>
    </row>
    <row r="615" spans="5:5" ht="15.75" customHeight="1" x14ac:dyDescent="0.25">
      <c r="E615" s="419"/>
    </row>
    <row r="616" spans="5:5" ht="15.75" customHeight="1" x14ac:dyDescent="0.25">
      <c r="E616" s="419"/>
    </row>
    <row r="617" spans="5:5" ht="15.75" customHeight="1" x14ac:dyDescent="0.25">
      <c r="E617" s="419"/>
    </row>
    <row r="618" spans="5:5" ht="15.75" customHeight="1" x14ac:dyDescent="0.25">
      <c r="E618" s="419"/>
    </row>
    <row r="619" spans="5:5" ht="15.75" customHeight="1" x14ac:dyDescent="0.25">
      <c r="E619" s="419"/>
    </row>
    <row r="620" spans="5:5" ht="15.75" customHeight="1" x14ac:dyDescent="0.25">
      <c r="E620" s="419"/>
    </row>
    <row r="621" spans="5:5" ht="15.75" customHeight="1" x14ac:dyDescent="0.25">
      <c r="E621" s="419"/>
    </row>
    <row r="622" spans="5:5" ht="15.75" customHeight="1" x14ac:dyDescent="0.25">
      <c r="E622" s="419"/>
    </row>
    <row r="623" spans="5:5" ht="15.75" customHeight="1" x14ac:dyDescent="0.25">
      <c r="E623" s="419"/>
    </row>
    <row r="624" spans="5:5" ht="15.75" customHeight="1" x14ac:dyDescent="0.25">
      <c r="E624" s="419"/>
    </row>
    <row r="625" spans="5:5" ht="15.75" customHeight="1" x14ac:dyDescent="0.25">
      <c r="E625" s="419"/>
    </row>
    <row r="626" spans="5:5" ht="15.75" customHeight="1" x14ac:dyDescent="0.25">
      <c r="E626" s="419"/>
    </row>
    <row r="627" spans="5:5" ht="15.75" customHeight="1" x14ac:dyDescent="0.25">
      <c r="E627" s="419"/>
    </row>
    <row r="628" spans="5:5" ht="15.75" customHeight="1" x14ac:dyDescent="0.25">
      <c r="E628" s="419"/>
    </row>
    <row r="629" spans="5:5" ht="15.75" customHeight="1" x14ac:dyDescent="0.25">
      <c r="E629" s="419"/>
    </row>
    <row r="630" spans="5:5" ht="15.75" customHeight="1" x14ac:dyDescent="0.25">
      <c r="E630" s="419"/>
    </row>
    <row r="631" spans="5:5" ht="15.75" customHeight="1" x14ac:dyDescent="0.25">
      <c r="E631" s="419"/>
    </row>
    <row r="632" spans="5:5" ht="15.75" customHeight="1" x14ac:dyDescent="0.25">
      <c r="E632" s="419"/>
    </row>
    <row r="633" spans="5:5" ht="15.75" customHeight="1" x14ac:dyDescent="0.25">
      <c r="E633" s="419"/>
    </row>
    <row r="634" spans="5:5" ht="15.75" customHeight="1" x14ac:dyDescent="0.25">
      <c r="E634" s="419"/>
    </row>
    <row r="635" spans="5:5" ht="15.75" customHeight="1" x14ac:dyDescent="0.25">
      <c r="E635" s="419"/>
    </row>
    <row r="636" spans="5:5" ht="15.75" customHeight="1" x14ac:dyDescent="0.25">
      <c r="E636" s="419"/>
    </row>
    <row r="637" spans="5:5" ht="15.75" customHeight="1" x14ac:dyDescent="0.25">
      <c r="E637" s="419"/>
    </row>
    <row r="638" spans="5:5" ht="15.75" customHeight="1" x14ac:dyDescent="0.25">
      <c r="E638" s="419"/>
    </row>
    <row r="639" spans="5:5" ht="15.75" customHeight="1" x14ac:dyDescent="0.25">
      <c r="E639" s="419"/>
    </row>
    <row r="640" spans="5:5" ht="15.75" customHeight="1" x14ac:dyDescent="0.25">
      <c r="E640" s="419"/>
    </row>
    <row r="641" spans="5:5" ht="15.75" customHeight="1" x14ac:dyDescent="0.25">
      <c r="E641" s="419"/>
    </row>
    <row r="642" spans="5:5" ht="15.75" customHeight="1" x14ac:dyDescent="0.25">
      <c r="E642" s="419"/>
    </row>
    <row r="643" spans="5:5" ht="15.75" customHeight="1" x14ac:dyDescent="0.25">
      <c r="E643" s="419"/>
    </row>
    <row r="644" spans="5:5" ht="15.75" customHeight="1" x14ac:dyDescent="0.25">
      <c r="E644" s="419"/>
    </row>
    <row r="645" spans="5:5" ht="15.75" customHeight="1" x14ac:dyDescent="0.25">
      <c r="E645" s="419"/>
    </row>
    <row r="646" spans="5:5" ht="15.75" customHeight="1" x14ac:dyDescent="0.25">
      <c r="E646" s="419"/>
    </row>
    <row r="647" spans="5:5" ht="15.75" customHeight="1" x14ac:dyDescent="0.25">
      <c r="E647" s="419"/>
    </row>
    <row r="648" spans="5:5" ht="15.75" customHeight="1" x14ac:dyDescent="0.25">
      <c r="E648" s="419"/>
    </row>
    <row r="649" spans="5:5" ht="15.75" customHeight="1" x14ac:dyDescent="0.25">
      <c r="E649" s="419"/>
    </row>
    <row r="650" spans="5:5" ht="15.75" customHeight="1" x14ac:dyDescent="0.25">
      <c r="E650" s="419"/>
    </row>
    <row r="651" spans="5:5" ht="15.75" customHeight="1" x14ac:dyDescent="0.25">
      <c r="E651" s="419"/>
    </row>
    <row r="652" spans="5:5" ht="15.75" customHeight="1" x14ac:dyDescent="0.25">
      <c r="E652" s="419"/>
    </row>
    <row r="653" spans="5:5" ht="15.75" customHeight="1" x14ac:dyDescent="0.25">
      <c r="E653" s="419"/>
    </row>
    <row r="654" spans="5:5" ht="15.75" customHeight="1" x14ac:dyDescent="0.25">
      <c r="E654" s="419"/>
    </row>
    <row r="655" spans="5:5" ht="15.75" customHeight="1" x14ac:dyDescent="0.25">
      <c r="E655" s="419"/>
    </row>
    <row r="656" spans="5:5" ht="15.75" customHeight="1" x14ac:dyDescent="0.25">
      <c r="E656" s="419"/>
    </row>
    <row r="657" spans="5:5" ht="15.75" customHeight="1" x14ac:dyDescent="0.25">
      <c r="E657" s="419"/>
    </row>
    <row r="658" spans="5:5" ht="15.75" customHeight="1" x14ac:dyDescent="0.25">
      <c r="E658" s="419"/>
    </row>
    <row r="659" spans="5:5" ht="15.75" customHeight="1" x14ac:dyDescent="0.25">
      <c r="E659" s="419"/>
    </row>
    <row r="660" spans="5:5" ht="15.75" customHeight="1" x14ac:dyDescent="0.25">
      <c r="E660" s="419"/>
    </row>
    <row r="661" spans="5:5" ht="15.75" customHeight="1" x14ac:dyDescent="0.25">
      <c r="E661" s="419"/>
    </row>
    <row r="662" spans="5:5" ht="15.75" customHeight="1" x14ac:dyDescent="0.25">
      <c r="E662" s="419"/>
    </row>
    <row r="663" spans="5:5" ht="15.75" customHeight="1" x14ac:dyDescent="0.25">
      <c r="E663" s="419"/>
    </row>
    <row r="664" spans="5:5" ht="15.75" customHeight="1" x14ac:dyDescent="0.25">
      <c r="E664" s="419"/>
    </row>
    <row r="665" spans="5:5" ht="15.75" customHeight="1" x14ac:dyDescent="0.25">
      <c r="E665" s="419"/>
    </row>
    <row r="666" spans="5:5" ht="15.75" customHeight="1" x14ac:dyDescent="0.25">
      <c r="E666" s="419"/>
    </row>
    <row r="667" spans="5:5" ht="15.75" customHeight="1" x14ac:dyDescent="0.25">
      <c r="E667" s="419"/>
    </row>
    <row r="668" spans="5:5" ht="15.75" customHeight="1" x14ac:dyDescent="0.25">
      <c r="E668" s="419"/>
    </row>
    <row r="669" spans="5:5" ht="15.75" customHeight="1" x14ac:dyDescent="0.25">
      <c r="E669" s="419"/>
    </row>
    <row r="670" spans="5:5" ht="15.75" customHeight="1" x14ac:dyDescent="0.25">
      <c r="E670" s="419"/>
    </row>
    <row r="671" spans="5:5" ht="15.75" customHeight="1" x14ac:dyDescent="0.25">
      <c r="E671" s="419"/>
    </row>
    <row r="672" spans="5:5" ht="15.75" customHeight="1" x14ac:dyDescent="0.25">
      <c r="E672" s="419"/>
    </row>
    <row r="673" spans="5:5" ht="15.75" customHeight="1" x14ac:dyDescent="0.25">
      <c r="E673" s="419"/>
    </row>
    <row r="674" spans="5:5" ht="15.75" customHeight="1" x14ac:dyDescent="0.25">
      <c r="E674" s="419"/>
    </row>
    <row r="675" spans="5:5" ht="15.75" customHeight="1" x14ac:dyDescent="0.25">
      <c r="E675" s="419"/>
    </row>
    <row r="676" spans="5:5" ht="15.75" customHeight="1" x14ac:dyDescent="0.25">
      <c r="E676" s="419"/>
    </row>
    <row r="677" spans="5:5" ht="15.75" customHeight="1" x14ac:dyDescent="0.25">
      <c r="E677" s="419"/>
    </row>
    <row r="678" spans="5:5" ht="15.75" customHeight="1" x14ac:dyDescent="0.25">
      <c r="E678" s="419"/>
    </row>
    <row r="679" spans="5:5" ht="15.75" customHeight="1" x14ac:dyDescent="0.25">
      <c r="E679" s="419"/>
    </row>
    <row r="680" spans="5:5" ht="15.75" customHeight="1" x14ac:dyDescent="0.25">
      <c r="E680" s="419"/>
    </row>
    <row r="681" spans="5:5" ht="15.75" customHeight="1" x14ac:dyDescent="0.25">
      <c r="E681" s="419"/>
    </row>
    <row r="682" spans="5:5" ht="15.75" customHeight="1" x14ac:dyDescent="0.25">
      <c r="E682" s="419"/>
    </row>
    <row r="683" spans="5:5" ht="15.75" customHeight="1" x14ac:dyDescent="0.25">
      <c r="E683" s="419"/>
    </row>
    <row r="684" spans="5:5" ht="15.75" customHeight="1" x14ac:dyDescent="0.25">
      <c r="E684" s="419"/>
    </row>
    <row r="685" spans="5:5" ht="15.75" customHeight="1" x14ac:dyDescent="0.25">
      <c r="E685" s="419"/>
    </row>
    <row r="686" spans="5:5" ht="15.75" customHeight="1" x14ac:dyDescent="0.25">
      <c r="E686" s="419"/>
    </row>
    <row r="687" spans="5:5" ht="15.75" customHeight="1" x14ac:dyDescent="0.25">
      <c r="E687" s="419"/>
    </row>
    <row r="688" spans="5:5" ht="15.75" customHeight="1" x14ac:dyDescent="0.25">
      <c r="E688" s="419"/>
    </row>
    <row r="689" spans="5:5" ht="15.75" customHeight="1" x14ac:dyDescent="0.25">
      <c r="E689" s="419"/>
    </row>
    <row r="690" spans="5:5" ht="15.75" customHeight="1" x14ac:dyDescent="0.25">
      <c r="E690" s="419"/>
    </row>
    <row r="691" spans="5:5" ht="15.75" customHeight="1" x14ac:dyDescent="0.25">
      <c r="E691" s="419"/>
    </row>
    <row r="692" spans="5:5" ht="15.75" customHeight="1" x14ac:dyDescent="0.25">
      <c r="E692" s="419"/>
    </row>
    <row r="693" spans="5:5" ht="15.75" customHeight="1" x14ac:dyDescent="0.25">
      <c r="E693" s="419"/>
    </row>
    <row r="694" spans="5:5" ht="15.75" customHeight="1" x14ac:dyDescent="0.25">
      <c r="E694" s="419"/>
    </row>
    <row r="695" spans="5:5" ht="15.75" customHeight="1" x14ac:dyDescent="0.25">
      <c r="E695" s="419"/>
    </row>
    <row r="696" spans="5:5" ht="15.75" customHeight="1" x14ac:dyDescent="0.25">
      <c r="E696" s="419"/>
    </row>
    <row r="697" spans="5:5" ht="15.75" customHeight="1" x14ac:dyDescent="0.25">
      <c r="E697" s="419"/>
    </row>
    <row r="698" spans="5:5" ht="15.75" customHeight="1" x14ac:dyDescent="0.25">
      <c r="E698" s="419"/>
    </row>
    <row r="699" spans="5:5" ht="15.75" customHeight="1" x14ac:dyDescent="0.25">
      <c r="E699" s="419"/>
    </row>
    <row r="700" spans="5:5" ht="15.75" customHeight="1" x14ac:dyDescent="0.25">
      <c r="E700" s="419"/>
    </row>
    <row r="701" spans="5:5" ht="15.75" customHeight="1" x14ac:dyDescent="0.25">
      <c r="E701" s="419"/>
    </row>
    <row r="702" spans="5:5" ht="15.75" customHeight="1" x14ac:dyDescent="0.25">
      <c r="E702" s="419"/>
    </row>
    <row r="703" spans="5:5" ht="15.75" customHeight="1" x14ac:dyDescent="0.25">
      <c r="E703" s="419"/>
    </row>
    <row r="704" spans="5:5" ht="15.75" customHeight="1" x14ac:dyDescent="0.25">
      <c r="E704" s="419"/>
    </row>
    <row r="705" spans="5:5" ht="15.75" customHeight="1" x14ac:dyDescent="0.25">
      <c r="E705" s="419"/>
    </row>
    <row r="706" spans="5:5" ht="15.75" customHeight="1" x14ac:dyDescent="0.25">
      <c r="E706" s="419"/>
    </row>
    <row r="707" spans="5:5" ht="15.75" customHeight="1" x14ac:dyDescent="0.25">
      <c r="E707" s="419"/>
    </row>
    <row r="708" spans="5:5" ht="15.75" customHeight="1" x14ac:dyDescent="0.25">
      <c r="E708" s="419"/>
    </row>
    <row r="709" spans="5:5" ht="15.75" customHeight="1" x14ac:dyDescent="0.25">
      <c r="E709" s="419"/>
    </row>
    <row r="710" spans="5:5" ht="15.75" customHeight="1" x14ac:dyDescent="0.25">
      <c r="E710" s="419"/>
    </row>
    <row r="711" spans="5:5" ht="15.75" customHeight="1" x14ac:dyDescent="0.25">
      <c r="E711" s="419"/>
    </row>
    <row r="712" spans="5:5" ht="15.75" customHeight="1" x14ac:dyDescent="0.25">
      <c r="E712" s="419"/>
    </row>
    <row r="713" spans="5:5" ht="15.75" customHeight="1" x14ac:dyDescent="0.25">
      <c r="E713" s="419"/>
    </row>
    <row r="714" spans="5:5" ht="15.75" customHeight="1" x14ac:dyDescent="0.25">
      <c r="E714" s="419"/>
    </row>
    <row r="715" spans="5:5" ht="15.75" customHeight="1" x14ac:dyDescent="0.25">
      <c r="E715" s="419"/>
    </row>
    <row r="716" spans="5:5" ht="15.75" customHeight="1" x14ac:dyDescent="0.25">
      <c r="E716" s="419"/>
    </row>
    <row r="717" spans="5:5" ht="15.75" customHeight="1" x14ac:dyDescent="0.25">
      <c r="E717" s="419"/>
    </row>
    <row r="718" spans="5:5" ht="15.75" customHeight="1" x14ac:dyDescent="0.25">
      <c r="E718" s="419"/>
    </row>
    <row r="719" spans="5:5" ht="15.75" customHeight="1" x14ac:dyDescent="0.25">
      <c r="E719" s="419"/>
    </row>
    <row r="720" spans="5:5" ht="15.75" customHeight="1" x14ac:dyDescent="0.25">
      <c r="E720" s="419"/>
    </row>
    <row r="721" spans="5:5" ht="15.75" customHeight="1" x14ac:dyDescent="0.25">
      <c r="E721" s="419"/>
    </row>
    <row r="722" spans="5:5" ht="15.75" customHeight="1" x14ac:dyDescent="0.25">
      <c r="E722" s="419"/>
    </row>
    <row r="723" spans="5:5" ht="15.75" customHeight="1" x14ac:dyDescent="0.25">
      <c r="E723" s="419"/>
    </row>
    <row r="724" spans="5:5" ht="15.75" customHeight="1" x14ac:dyDescent="0.25">
      <c r="E724" s="419"/>
    </row>
    <row r="725" spans="5:5" ht="15.75" customHeight="1" x14ac:dyDescent="0.25">
      <c r="E725" s="419"/>
    </row>
    <row r="726" spans="5:5" ht="15.75" customHeight="1" x14ac:dyDescent="0.25">
      <c r="E726" s="419"/>
    </row>
    <row r="727" spans="5:5" ht="15.75" customHeight="1" x14ac:dyDescent="0.25">
      <c r="E727" s="419"/>
    </row>
    <row r="728" spans="5:5" ht="15.75" customHeight="1" x14ac:dyDescent="0.25">
      <c r="E728" s="419"/>
    </row>
    <row r="729" spans="5:5" ht="15.75" customHeight="1" x14ac:dyDescent="0.25">
      <c r="E729" s="419"/>
    </row>
    <row r="730" spans="5:5" ht="15.75" customHeight="1" x14ac:dyDescent="0.25">
      <c r="E730" s="419"/>
    </row>
    <row r="731" spans="5:5" ht="15.75" customHeight="1" x14ac:dyDescent="0.25">
      <c r="E731" s="419"/>
    </row>
    <row r="732" spans="5:5" ht="15.75" customHeight="1" x14ac:dyDescent="0.25">
      <c r="E732" s="419"/>
    </row>
    <row r="733" spans="5:5" ht="15.75" customHeight="1" x14ac:dyDescent="0.25">
      <c r="E733" s="419"/>
    </row>
    <row r="734" spans="5:5" ht="15.75" customHeight="1" x14ac:dyDescent="0.25">
      <c r="E734" s="419"/>
    </row>
    <row r="735" spans="5:5" ht="15.75" customHeight="1" x14ac:dyDescent="0.25">
      <c r="E735" s="419"/>
    </row>
    <row r="736" spans="5:5" ht="15.75" customHeight="1" x14ac:dyDescent="0.25">
      <c r="E736" s="419"/>
    </row>
    <row r="737" spans="5:5" ht="15.75" customHeight="1" x14ac:dyDescent="0.25">
      <c r="E737" s="419"/>
    </row>
    <row r="738" spans="5:5" ht="15.75" customHeight="1" x14ac:dyDescent="0.25">
      <c r="E738" s="419"/>
    </row>
    <row r="739" spans="5:5" ht="15.75" customHeight="1" x14ac:dyDescent="0.25">
      <c r="E739" s="419"/>
    </row>
    <row r="740" spans="5:5" ht="15.75" customHeight="1" x14ac:dyDescent="0.25">
      <c r="E740" s="419"/>
    </row>
    <row r="741" spans="5:5" ht="15.75" customHeight="1" x14ac:dyDescent="0.25">
      <c r="E741" s="419"/>
    </row>
    <row r="742" spans="5:5" ht="15.75" customHeight="1" x14ac:dyDescent="0.25">
      <c r="E742" s="419"/>
    </row>
    <row r="743" spans="5:5" ht="15.75" customHeight="1" x14ac:dyDescent="0.25">
      <c r="E743" s="419"/>
    </row>
    <row r="744" spans="5:5" ht="15.75" customHeight="1" x14ac:dyDescent="0.25">
      <c r="E744" s="419"/>
    </row>
    <row r="745" spans="5:5" ht="15.75" customHeight="1" x14ac:dyDescent="0.25">
      <c r="E745" s="419"/>
    </row>
    <row r="746" spans="5:5" ht="15.75" customHeight="1" x14ac:dyDescent="0.25">
      <c r="E746" s="419"/>
    </row>
    <row r="747" spans="5:5" ht="15.75" customHeight="1" x14ac:dyDescent="0.25">
      <c r="E747" s="419"/>
    </row>
    <row r="748" spans="5:5" ht="15.75" customHeight="1" x14ac:dyDescent="0.25">
      <c r="E748" s="419"/>
    </row>
    <row r="749" spans="5:5" ht="15.75" customHeight="1" x14ac:dyDescent="0.25">
      <c r="E749" s="419"/>
    </row>
    <row r="750" spans="5:5" ht="15.75" customHeight="1" x14ac:dyDescent="0.25">
      <c r="E750" s="419"/>
    </row>
    <row r="751" spans="5:5" ht="15.75" customHeight="1" x14ac:dyDescent="0.25">
      <c r="E751" s="419"/>
    </row>
    <row r="752" spans="5:5" ht="15.75" customHeight="1" x14ac:dyDescent="0.25">
      <c r="E752" s="419"/>
    </row>
    <row r="753" spans="5:5" ht="15.75" customHeight="1" x14ac:dyDescent="0.25">
      <c r="E753" s="419"/>
    </row>
    <row r="754" spans="5:5" ht="15.75" customHeight="1" x14ac:dyDescent="0.25">
      <c r="E754" s="419"/>
    </row>
    <row r="755" spans="5:5" ht="15.75" customHeight="1" x14ac:dyDescent="0.25">
      <c r="E755" s="419"/>
    </row>
    <row r="756" spans="5:5" ht="15.75" customHeight="1" x14ac:dyDescent="0.25">
      <c r="E756" s="419"/>
    </row>
    <row r="757" spans="5:5" ht="15.75" customHeight="1" x14ac:dyDescent="0.25">
      <c r="E757" s="419"/>
    </row>
    <row r="758" spans="5:5" ht="15.75" customHeight="1" x14ac:dyDescent="0.25">
      <c r="E758" s="419"/>
    </row>
    <row r="759" spans="5:5" ht="15.75" customHeight="1" x14ac:dyDescent="0.25">
      <c r="E759" s="419"/>
    </row>
    <row r="760" spans="5:5" ht="15.75" customHeight="1" x14ac:dyDescent="0.25">
      <c r="E760" s="419"/>
    </row>
    <row r="761" spans="5:5" ht="15.75" customHeight="1" x14ac:dyDescent="0.25">
      <c r="E761" s="419"/>
    </row>
    <row r="762" spans="5:5" ht="15.75" customHeight="1" x14ac:dyDescent="0.25">
      <c r="E762" s="419"/>
    </row>
    <row r="763" spans="5:5" ht="15.75" customHeight="1" x14ac:dyDescent="0.25">
      <c r="E763" s="419"/>
    </row>
    <row r="764" spans="5:5" ht="15.75" customHeight="1" x14ac:dyDescent="0.25">
      <c r="E764" s="419"/>
    </row>
    <row r="765" spans="5:5" ht="15.75" customHeight="1" x14ac:dyDescent="0.25">
      <c r="E765" s="419"/>
    </row>
    <row r="766" spans="5:5" ht="15.75" customHeight="1" x14ac:dyDescent="0.25">
      <c r="E766" s="419"/>
    </row>
    <row r="767" spans="5:5" ht="15.75" customHeight="1" x14ac:dyDescent="0.25">
      <c r="E767" s="419"/>
    </row>
    <row r="768" spans="5:5" ht="15.75" customHeight="1" x14ac:dyDescent="0.25">
      <c r="E768" s="419"/>
    </row>
    <row r="769" spans="5:5" ht="15.75" customHeight="1" x14ac:dyDescent="0.25">
      <c r="E769" s="419"/>
    </row>
    <row r="770" spans="5:5" ht="15.75" customHeight="1" x14ac:dyDescent="0.25">
      <c r="E770" s="419"/>
    </row>
    <row r="771" spans="5:5" ht="15.75" customHeight="1" x14ac:dyDescent="0.25">
      <c r="E771" s="419"/>
    </row>
    <row r="772" spans="5:5" ht="15.75" customHeight="1" x14ac:dyDescent="0.25">
      <c r="E772" s="419"/>
    </row>
    <row r="773" spans="5:5" ht="15.75" customHeight="1" x14ac:dyDescent="0.25">
      <c r="E773" s="419"/>
    </row>
    <row r="774" spans="5:5" ht="15.75" customHeight="1" x14ac:dyDescent="0.25">
      <c r="E774" s="419"/>
    </row>
    <row r="775" spans="5:5" ht="15.75" customHeight="1" x14ac:dyDescent="0.25">
      <c r="E775" s="419"/>
    </row>
    <row r="776" spans="5:5" ht="15.75" customHeight="1" x14ac:dyDescent="0.25">
      <c r="E776" s="419"/>
    </row>
    <row r="777" spans="5:5" ht="15.75" customHeight="1" x14ac:dyDescent="0.25">
      <c r="E777" s="419"/>
    </row>
    <row r="778" spans="5:5" ht="15.75" customHeight="1" x14ac:dyDescent="0.25">
      <c r="E778" s="419"/>
    </row>
    <row r="779" spans="5:5" ht="15.75" customHeight="1" x14ac:dyDescent="0.25">
      <c r="E779" s="419"/>
    </row>
    <row r="780" spans="5:5" ht="15.75" customHeight="1" x14ac:dyDescent="0.25">
      <c r="E780" s="419"/>
    </row>
    <row r="781" spans="5:5" ht="15.75" customHeight="1" x14ac:dyDescent="0.25">
      <c r="E781" s="419"/>
    </row>
    <row r="782" spans="5:5" ht="15.75" customHeight="1" x14ac:dyDescent="0.25">
      <c r="E782" s="419"/>
    </row>
    <row r="783" spans="5:5" ht="15.75" customHeight="1" x14ac:dyDescent="0.25">
      <c r="E783" s="419"/>
    </row>
    <row r="784" spans="5:5" ht="15.75" customHeight="1" x14ac:dyDescent="0.25">
      <c r="E784" s="419"/>
    </row>
    <row r="785" spans="5:5" ht="15.75" customHeight="1" x14ac:dyDescent="0.25">
      <c r="E785" s="419"/>
    </row>
    <row r="786" spans="5:5" ht="15.75" customHeight="1" x14ac:dyDescent="0.25">
      <c r="E786" s="419"/>
    </row>
    <row r="787" spans="5:5" ht="15.75" customHeight="1" x14ac:dyDescent="0.25">
      <c r="E787" s="419"/>
    </row>
    <row r="788" spans="5:5" ht="15.75" customHeight="1" x14ac:dyDescent="0.25">
      <c r="E788" s="419"/>
    </row>
    <row r="789" spans="5:5" ht="15.75" customHeight="1" x14ac:dyDescent="0.25">
      <c r="E789" s="419"/>
    </row>
    <row r="790" spans="5:5" ht="15.75" customHeight="1" x14ac:dyDescent="0.25">
      <c r="E790" s="419"/>
    </row>
    <row r="791" spans="5:5" ht="15.75" customHeight="1" x14ac:dyDescent="0.25">
      <c r="E791" s="419"/>
    </row>
    <row r="792" spans="5:5" ht="15.75" customHeight="1" x14ac:dyDescent="0.25">
      <c r="E792" s="419"/>
    </row>
    <row r="793" spans="5:5" ht="15.75" customHeight="1" x14ac:dyDescent="0.25">
      <c r="E793" s="419"/>
    </row>
    <row r="794" spans="5:5" ht="15.75" customHeight="1" x14ac:dyDescent="0.25">
      <c r="E794" s="419"/>
    </row>
    <row r="795" spans="5:5" ht="15.75" customHeight="1" x14ac:dyDescent="0.25">
      <c r="E795" s="419"/>
    </row>
    <row r="796" spans="5:5" ht="15.75" customHeight="1" x14ac:dyDescent="0.25">
      <c r="E796" s="419"/>
    </row>
    <row r="797" spans="5:5" ht="15.75" customHeight="1" x14ac:dyDescent="0.25">
      <c r="E797" s="419"/>
    </row>
    <row r="798" spans="5:5" ht="15.75" customHeight="1" x14ac:dyDescent="0.25">
      <c r="E798" s="419"/>
    </row>
    <row r="799" spans="5:5" ht="15.75" customHeight="1" x14ac:dyDescent="0.25">
      <c r="E799" s="419"/>
    </row>
    <row r="800" spans="5:5" ht="15.75" customHeight="1" x14ac:dyDescent="0.25">
      <c r="E800" s="419"/>
    </row>
    <row r="801" spans="5:5" ht="15.75" customHeight="1" x14ac:dyDescent="0.25">
      <c r="E801" s="419"/>
    </row>
    <row r="802" spans="5:5" ht="15.75" customHeight="1" x14ac:dyDescent="0.25">
      <c r="E802" s="419"/>
    </row>
    <row r="803" spans="5:5" ht="15.75" customHeight="1" x14ac:dyDescent="0.25">
      <c r="E803" s="419"/>
    </row>
    <row r="804" spans="5:5" ht="15.75" customHeight="1" x14ac:dyDescent="0.25">
      <c r="E804" s="419"/>
    </row>
    <row r="805" spans="5:5" ht="15.75" customHeight="1" x14ac:dyDescent="0.25">
      <c r="E805" s="419"/>
    </row>
    <row r="806" spans="5:5" ht="15.75" customHeight="1" x14ac:dyDescent="0.25">
      <c r="E806" s="419"/>
    </row>
    <row r="807" spans="5:5" ht="15.75" customHeight="1" x14ac:dyDescent="0.25">
      <c r="E807" s="419"/>
    </row>
    <row r="808" spans="5:5" ht="15.75" customHeight="1" x14ac:dyDescent="0.25">
      <c r="E808" s="419"/>
    </row>
    <row r="809" spans="5:5" ht="15.75" customHeight="1" x14ac:dyDescent="0.25">
      <c r="E809" s="419"/>
    </row>
    <row r="810" spans="5:5" ht="15.75" customHeight="1" x14ac:dyDescent="0.25">
      <c r="E810" s="419"/>
    </row>
    <row r="811" spans="5:5" ht="15.75" customHeight="1" x14ac:dyDescent="0.25">
      <c r="E811" s="419"/>
    </row>
    <row r="812" spans="5:5" ht="15.75" customHeight="1" x14ac:dyDescent="0.25">
      <c r="E812" s="419"/>
    </row>
    <row r="813" spans="5:5" ht="15.75" customHeight="1" x14ac:dyDescent="0.25">
      <c r="E813" s="419"/>
    </row>
    <row r="814" spans="5:5" ht="15.75" customHeight="1" x14ac:dyDescent="0.25">
      <c r="E814" s="419"/>
    </row>
    <row r="815" spans="5:5" ht="15.75" customHeight="1" x14ac:dyDescent="0.25">
      <c r="E815" s="419"/>
    </row>
    <row r="816" spans="5:5" ht="15.75" customHeight="1" x14ac:dyDescent="0.25">
      <c r="E816" s="419"/>
    </row>
    <row r="817" spans="5:5" ht="15.75" customHeight="1" x14ac:dyDescent="0.25">
      <c r="E817" s="419"/>
    </row>
    <row r="818" spans="5:5" ht="15.75" customHeight="1" x14ac:dyDescent="0.25">
      <c r="E818" s="419"/>
    </row>
    <row r="819" spans="5:5" ht="15.75" customHeight="1" x14ac:dyDescent="0.25">
      <c r="E819" s="419"/>
    </row>
    <row r="820" spans="5:5" ht="15.75" customHeight="1" x14ac:dyDescent="0.25">
      <c r="E820" s="419"/>
    </row>
    <row r="821" spans="5:5" ht="15.75" customHeight="1" x14ac:dyDescent="0.25">
      <c r="E821" s="419"/>
    </row>
    <row r="822" spans="5:5" ht="15.75" customHeight="1" x14ac:dyDescent="0.25">
      <c r="E822" s="419"/>
    </row>
    <row r="823" spans="5:5" ht="15.75" customHeight="1" x14ac:dyDescent="0.25">
      <c r="E823" s="419"/>
    </row>
    <row r="824" spans="5:5" ht="15.75" customHeight="1" x14ac:dyDescent="0.25">
      <c r="E824" s="419"/>
    </row>
    <row r="825" spans="5:5" ht="15.75" customHeight="1" x14ac:dyDescent="0.25">
      <c r="E825" s="419"/>
    </row>
    <row r="826" spans="5:5" ht="15.75" customHeight="1" x14ac:dyDescent="0.25">
      <c r="E826" s="419"/>
    </row>
    <row r="827" spans="5:5" ht="15.75" customHeight="1" x14ac:dyDescent="0.25">
      <c r="E827" s="419"/>
    </row>
    <row r="828" spans="5:5" ht="15.75" customHeight="1" x14ac:dyDescent="0.25">
      <c r="E828" s="419"/>
    </row>
    <row r="829" spans="5:5" ht="15.75" customHeight="1" x14ac:dyDescent="0.25">
      <c r="E829" s="419"/>
    </row>
    <row r="830" spans="5:5" ht="15.75" customHeight="1" x14ac:dyDescent="0.25">
      <c r="E830" s="419"/>
    </row>
    <row r="831" spans="5:5" ht="15.75" customHeight="1" x14ac:dyDescent="0.25">
      <c r="E831" s="419"/>
    </row>
    <row r="832" spans="5:5" ht="15.75" customHeight="1" x14ac:dyDescent="0.25">
      <c r="E832" s="419"/>
    </row>
    <row r="833" spans="5:5" ht="15.75" customHeight="1" x14ac:dyDescent="0.25">
      <c r="E833" s="419"/>
    </row>
    <row r="834" spans="5:5" ht="15.75" customHeight="1" x14ac:dyDescent="0.25">
      <c r="E834" s="419"/>
    </row>
    <row r="835" spans="5:5" ht="15.75" customHeight="1" x14ac:dyDescent="0.25">
      <c r="E835" s="419"/>
    </row>
    <row r="836" spans="5:5" ht="15.75" customHeight="1" x14ac:dyDescent="0.25">
      <c r="E836" s="419"/>
    </row>
    <row r="837" spans="5:5" ht="15.75" customHeight="1" x14ac:dyDescent="0.25">
      <c r="E837" s="419"/>
    </row>
    <row r="838" spans="5:5" ht="15.75" customHeight="1" x14ac:dyDescent="0.25">
      <c r="E838" s="419"/>
    </row>
    <row r="839" spans="5:5" ht="15.75" customHeight="1" x14ac:dyDescent="0.25">
      <c r="E839" s="419"/>
    </row>
    <row r="840" spans="5:5" ht="15.75" customHeight="1" x14ac:dyDescent="0.25">
      <c r="E840" s="419"/>
    </row>
    <row r="841" spans="5:5" ht="15.75" customHeight="1" x14ac:dyDescent="0.25">
      <c r="E841" s="419"/>
    </row>
    <row r="842" spans="5:5" ht="15.75" customHeight="1" x14ac:dyDescent="0.25">
      <c r="E842" s="419"/>
    </row>
    <row r="843" spans="5:5" ht="15.75" customHeight="1" x14ac:dyDescent="0.25">
      <c r="E843" s="419"/>
    </row>
    <row r="844" spans="5:5" ht="15.75" customHeight="1" x14ac:dyDescent="0.25">
      <c r="E844" s="419"/>
    </row>
    <row r="845" spans="5:5" ht="15.75" customHeight="1" x14ac:dyDescent="0.25">
      <c r="E845" s="419"/>
    </row>
    <row r="846" spans="5:5" ht="15.75" customHeight="1" x14ac:dyDescent="0.25">
      <c r="E846" s="419"/>
    </row>
    <row r="847" spans="5:5" ht="15.75" customHeight="1" x14ac:dyDescent="0.25">
      <c r="E847" s="419"/>
    </row>
    <row r="848" spans="5:5" ht="15.75" customHeight="1" x14ac:dyDescent="0.25">
      <c r="E848" s="419"/>
    </row>
    <row r="849" spans="5:5" ht="15.75" customHeight="1" x14ac:dyDescent="0.25">
      <c r="E849" s="419"/>
    </row>
    <row r="850" spans="5:5" ht="15.75" customHeight="1" x14ac:dyDescent="0.25">
      <c r="E850" s="419"/>
    </row>
    <row r="851" spans="5:5" ht="15.75" customHeight="1" x14ac:dyDescent="0.25">
      <c r="E851" s="419"/>
    </row>
    <row r="852" spans="5:5" ht="15.75" customHeight="1" x14ac:dyDescent="0.25">
      <c r="E852" s="419"/>
    </row>
    <row r="853" spans="5:5" ht="15.75" customHeight="1" x14ac:dyDescent="0.25">
      <c r="E853" s="419"/>
    </row>
    <row r="854" spans="5:5" ht="15.75" customHeight="1" x14ac:dyDescent="0.25">
      <c r="E854" s="419"/>
    </row>
    <row r="855" spans="5:5" ht="15.75" customHeight="1" x14ac:dyDescent="0.25">
      <c r="E855" s="419"/>
    </row>
    <row r="856" spans="5:5" ht="15.75" customHeight="1" x14ac:dyDescent="0.25">
      <c r="E856" s="419"/>
    </row>
    <row r="857" spans="5:5" ht="15.75" customHeight="1" x14ac:dyDescent="0.25">
      <c r="E857" s="419"/>
    </row>
    <row r="858" spans="5:5" ht="15.75" customHeight="1" x14ac:dyDescent="0.25">
      <c r="E858" s="419"/>
    </row>
    <row r="859" spans="5:5" ht="15.75" customHeight="1" x14ac:dyDescent="0.25">
      <c r="E859" s="419"/>
    </row>
    <row r="860" spans="5:5" ht="15.75" customHeight="1" x14ac:dyDescent="0.25">
      <c r="E860" s="419"/>
    </row>
    <row r="861" spans="5:5" ht="15.75" customHeight="1" x14ac:dyDescent="0.25">
      <c r="E861" s="419"/>
    </row>
    <row r="862" spans="5:5" ht="15.75" customHeight="1" x14ac:dyDescent="0.25">
      <c r="E862" s="419"/>
    </row>
    <row r="863" spans="5:5" ht="15.75" customHeight="1" x14ac:dyDescent="0.25">
      <c r="E863" s="419"/>
    </row>
    <row r="864" spans="5:5" ht="15.75" customHeight="1" x14ac:dyDescent="0.25">
      <c r="E864" s="419"/>
    </row>
    <row r="865" spans="5:5" ht="15.75" customHeight="1" x14ac:dyDescent="0.25">
      <c r="E865" s="419"/>
    </row>
    <row r="866" spans="5:5" ht="15.75" customHeight="1" x14ac:dyDescent="0.25">
      <c r="E866" s="419"/>
    </row>
    <row r="867" spans="5:5" ht="15.75" customHeight="1" x14ac:dyDescent="0.25">
      <c r="E867" s="419"/>
    </row>
    <row r="868" spans="5:5" ht="15.75" customHeight="1" x14ac:dyDescent="0.25">
      <c r="E868" s="419"/>
    </row>
    <row r="869" spans="5:5" ht="15.75" customHeight="1" x14ac:dyDescent="0.25">
      <c r="E869" s="419"/>
    </row>
    <row r="870" spans="5:5" ht="15.75" customHeight="1" x14ac:dyDescent="0.25">
      <c r="E870" s="419"/>
    </row>
    <row r="871" spans="5:5" ht="15.75" customHeight="1" x14ac:dyDescent="0.25">
      <c r="E871" s="419"/>
    </row>
    <row r="872" spans="5:5" ht="15.75" customHeight="1" x14ac:dyDescent="0.25">
      <c r="E872" s="419"/>
    </row>
    <row r="873" spans="5:5" ht="15.75" customHeight="1" x14ac:dyDescent="0.25">
      <c r="E873" s="419"/>
    </row>
    <row r="874" spans="5:5" ht="15.75" customHeight="1" x14ac:dyDescent="0.25">
      <c r="E874" s="419"/>
    </row>
    <row r="875" spans="5:5" ht="15.75" customHeight="1" x14ac:dyDescent="0.25">
      <c r="E875" s="419"/>
    </row>
    <row r="876" spans="5:5" ht="15.75" customHeight="1" x14ac:dyDescent="0.25">
      <c r="E876" s="419"/>
    </row>
    <row r="877" spans="5:5" ht="15.75" customHeight="1" x14ac:dyDescent="0.25">
      <c r="E877" s="419"/>
    </row>
    <row r="878" spans="5:5" ht="15.75" customHeight="1" x14ac:dyDescent="0.25">
      <c r="E878" s="419"/>
    </row>
    <row r="879" spans="5:5" ht="15.75" customHeight="1" x14ac:dyDescent="0.25">
      <c r="E879" s="419"/>
    </row>
    <row r="880" spans="5:5" ht="15.75" customHeight="1" x14ac:dyDescent="0.25">
      <c r="E880" s="419"/>
    </row>
    <row r="881" spans="5:5" ht="15.75" customHeight="1" x14ac:dyDescent="0.25">
      <c r="E881" s="419"/>
    </row>
    <row r="882" spans="5:5" ht="15.75" customHeight="1" x14ac:dyDescent="0.25">
      <c r="E882" s="419"/>
    </row>
    <row r="883" spans="5:5" ht="15.75" customHeight="1" x14ac:dyDescent="0.25">
      <c r="E883" s="419"/>
    </row>
    <row r="884" spans="5:5" ht="15.75" customHeight="1" x14ac:dyDescent="0.25">
      <c r="E884" s="419"/>
    </row>
    <row r="885" spans="5:5" ht="15.75" customHeight="1" x14ac:dyDescent="0.25">
      <c r="E885" s="419"/>
    </row>
    <row r="886" spans="5:5" ht="15.75" customHeight="1" x14ac:dyDescent="0.25">
      <c r="E886" s="419"/>
    </row>
    <row r="887" spans="5:5" ht="15.75" customHeight="1" x14ac:dyDescent="0.25">
      <c r="E887" s="419"/>
    </row>
    <row r="888" spans="5:5" ht="15.75" customHeight="1" x14ac:dyDescent="0.25">
      <c r="E888" s="419"/>
    </row>
    <row r="889" spans="5:5" ht="15.75" customHeight="1" x14ac:dyDescent="0.25">
      <c r="E889" s="419"/>
    </row>
    <row r="890" spans="5:5" ht="15.75" customHeight="1" x14ac:dyDescent="0.25">
      <c r="E890" s="419"/>
    </row>
    <row r="891" spans="5:5" ht="15.75" customHeight="1" x14ac:dyDescent="0.25">
      <c r="E891" s="419"/>
    </row>
    <row r="892" spans="5:5" ht="15.75" customHeight="1" x14ac:dyDescent="0.25">
      <c r="E892" s="419"/>
    </row>
    <row r="893" spans="5:5" ht="15.75" customHeight="1" x14ac:dyDescent="0.25">
      <c r="E893" s="419"/>
    </row>
    <row r="894" spans="5:5" ht="15.75" customHeight="1" x14ac:dyDescent="0.25">
      <c r="E894" s="419"/>
    </row>
    <row r="895" spans="5:5" ht="15.75" customHeight="1" x14ac:dyDescent="0.25">
      <c r="E895" s="419"/>
    </row>
    <row r="896" spans="5:5" ht="15.75" customHeight="1" x14ac:dyDescent="0.25">
      <c r="E896" s="419"/>
    </row>
    <row r="897" spans="5:5" ht="15.75" customHeight="1" x14ac:dyDescent="0.25">
      <c r="E897" s="419"/>
    </row>
    <row r="898" spans="5:5" ht="15.75" customHeight="1" x14ac:dyDescent="0.25">
      <c r="E898" s="419"/>
    </row>
    <row r="899" spans="5:5" ht="15.75" customHeight="1" x14ac:dyDescent="0.25">
      <c r="E899" s="419"/>
    </row>
    <row r="900" spans="5:5" ht="15.75" customHeight="1" x14ac:dyDescent="0.25">
      <c r="E900" s="419"/>
    </row>
    <row r="901" spans="5:5" ht="15.75" customHeight="1" x14ac:dyDescent="0.25">
      <c r="E901" s="419"/>
    </row>
    <row r="902" spans="5:5" ht="15.75" customHeight="1" x14ac:dyDescent="0.25">
      <c r="E902" s="419"/>
    </row>
    <row r="903" spans="5:5" ht="15.75" customHeight="1" x14ac:dyDescent="0.25">
      <c r="E903" s="419"/>
    </row>
    <row r="904" spans="5:5" ht="15.75" customHeight="1" x14ac:dyDescent="0.25">
      <c r="E904" s="419"/>
    </row>
    <row r="905" spans="5:5" ht="15.75" customHeight="1" x14ac:dyDescent="0.25">
      <c r="E905" s="419"/>
    </row>
    <row r="906" spans="5:5" ht="15.75" customHeight="1" x14ac:dyDescent="0.25">
      <c r="E906" s="419"/>
    </row>
    <row r="907" spans="5:5" ht="15.75" customHeight="1" x14ac:dyDescent="0.25">
      <c r="E907" s="419"/>
    </row>
    <row r="908" spans="5:5" ht="15.75" customHeight="1" x14ac:dyDescent="0.25">
      <c r="E908" s="419"/>
    </row>
    <row r="909" spans="5:5" ht="15.75" customHeight="1" x14ac:dyDescent="0.25">
      <c r="E909" s="419"/>
    </row>
    <row r="910" spans="5:5" ht="15.75" customHeight="1" x14ac:dyDescent="0.25">
      <c r="E910" s="419"/>
    </row>
    <row r="911" spans="5:5" ht="15.75" customHeight="1" x14ac:dyDescent="0.25">
      <c r="E911" s="419"/>
    </row>
    <row r="912" spans="5:5" ht="15.75" customHeight="1" x14ac:dyDescent="0.25">
      <c r="E912" s="419"/>
    </row>
    <row r="913" spans="5:5" ht="15.75" customHeight="1" x14ac:dyDescent="0.25">
      <c r="E913" s="419"/>
    </row>
    <row r="914" spans="5:5" ht="15.75" customHeight="1" x14ac:dyDescent="0.25">
      <c r="E914" s="419"/>
    </row>
    <row r="915" spans="5:5" ht="15.75" customHeight="1" x14ac:dyDescent="0.25">
      <c r="E915" s="419"/>
    </row>
    <row r="916" spans="5:5" ht="15.75" customHeight="1" x14ac:dyDescent="0.25">
      <c r="E916" s="419"/>
    </row>
    <row r="917" spans="5:5" ht="15.75" customHeight="1" x14ac:dyDescent="0.25">
      <c r="E917" s="419"/>
    </row>
    <row r="918" spans="5:5" ht="15.75" customHeight="1" x14ac:dyDescent="0.25">
      <c r="E918" s="419"/>
    </row>
    <row r="919" spans="5:5" ht="15.75" customHeight="1" x14ac:dyDescent="0.25">
      <c r="E919" s="419"/>
    </row>
    <row r="920" spans="5:5" ht="15.75" customHeight="1" x14ac:dyDescent="0.25">
      <c r="E920" s="419"/>
    </row>
    <row r="921" spans="5:5" ht="15.75" customHeight="1" x14ac:dyDescent="0.25">
      <c r="E921" s="419"/>
    </row>
    <row r="922" spans="5:5" ht="15.75" customHeight="1" x14ac:dyDescent="0.25">
      <c r="E922" s="419"/>
    </row>
    <row r="923" spans="5:5" ht="15.75" customHeight="1" x14ac:dyDescent="0.25">
      <c r="E923" s="419"/>
    </row>
    <row r="924" spans="5:5" ht="15.75" customHeight="1" x14ac:dyDescent="0.25">
      <c r="E924" s="419"/>
    </row>
    <row r="925" spans="5:5" ht="15.75" customHeight="1" x14ac:dyDescent="0.25">
      <c r="E925" s="419"/>
    </row>
    <row r="926" spans="5:5" ht="15.75" customHeight="1" x14ac:dyDescent="0.25">
      <c r="E926" s="419"/>
    </row>
    <row r="927" spans="5:5" ht="15.75" customHeight="1" x14ac:dyDescent="0.25">
      <c r="E927" s="419"/>
    </row>
    <row r="928" spans="5:5" ht="15.75" customHeight="1" x14ac:dyDescent="0.25">
      <c r="E928" s="419"/>
    </row>
    <row r="929" spans="5:5" ht="15.75" customHeight="1" x14ac:dyDescent="0.25">
      <c r="E929" s="419"/>
    </row>
    <row r="930" spans="5:5" ht="15.75" customHeight="1" x14ac:dyDescent="0.25">
      <c r="E930" s="419"/>
    </row>
    <row r="931" spans="5:5" ht="15.75" customHeight="1" x14ac:dyDescent="0.25">
      <c r="E931" s="419"/>
    </row>
    <row r="932" spans="5:5" ht="15.75" customHeight="1" x14ac:dyDescent="0.25">
      <c r="E932" s="419"/>
    </row>
    <row r="933" spans="5:5" ht="15.75" customHeight="1" x14ac:dyDescent="0.25">
      <c r="E933" s="419"/>
    </row>
    <row r="934" spans="5:5" ht="15.75" customHeight="1" x14ac:dyDescent="0.25">
      <c r="E934" s="419"/>
    </row>
    <row r="935" spans="5:5" ht="15.75" customHeight="1" x14ac:dyDescent="0.25">
      <c r="E935" s="419"/>
    </row>
    <row r="936" spans="5:5" ht="15.75" customHeight="1" x14ac:dyDescent="0.25">
      <c r="E936" s="419"/>
    </row>
    <row r="937" spans="5:5" ht="15.75" customHeight="1" x14ac:dyDescent="0.25">
      <c r="E937" s="419"/>
    </row>
    <row r="938" spans="5:5" ht="15.75" customHeight="1" x14ac:dyDescent="0.25">
      <c r="E938" s="419"/>
    </row>
    <row r="939" spans="5:5" ht="15.75" customHeight="1" x14ac:dyDescent="0.25">
      <c r="E939" s="419"/>
    </row>
    <row r="940" spans="5:5" ht="15.75" customHeight="1" x14ac:dyDescent="0.25">
      <c r="E940" s="419"/>
    </row>
    <row r="941" spans="5:5" ht="15.75" customHeight="1" x14ac:dyDescent="0.25">
      <c r="E941" s="419"/>
    </row>
    <row r="942" spans="5:5" ht="15.75" customHeight="1" x14ac:dyDescent="0.25">
      <c r="E942" s="419"/>
    </row>
    <row r="943" spans="5:5" ht="15.75" customHeight="1" x14ac:dyDescent="0.25">
      <c r="E943" s="419"/>
    </row>
    <row r="944" spans="5:5" ht="15.75" customHeight="1" x14ac:dyDescent="0.25">
      <c r="E944" s="419"/>
    </row>
    <row r="945" spans="5:5" ht="15.75" customHeight="1" x14ac:dyDescent="0.25">
      <c r="E945" s="419"/>
    </row>
    <row r="946" spans="5:5" ht="15.75" customHeight="1" x14ac:dyDescent="0.25">
      <c r="E946" s="419"/>
    </row>
    <row r="947" spans="5:5" ht="15.75" customHeight="1" x14ac:dyDescent="0.25">
      <c r="E947" s="419"/>
    </row>
    <row r="948" spans="5:5" ht="15.75" customHeight="1" x14ac:dyDescent="0.25">
      <c r="E948" s="419"/>
    </row>
    <row r="949" spans="5:5" ht="15.75" customHeight="1" x14ac:dyDescent="0.25">
      <c r="E949" s="419"/>
    </row>
    <row r="950" spans="5:5" ht="15.75" customHeight="1" x14ac:dyDescent="0.25">
      <c r="E950" s="419"/>
    </row>
    <row r="951" spans="5:5" ht="15.75" customHeight="1" x14ac:dyDescent="0.25">
      <c r="E951" s="419"/>
    </row>
    <row r="952" spans="5:5" ht="15.75" customHeight="1" x14ac:dyDescent="0.25">
      <c r="E952" s="419"/>
    </row>
    <row r="953" spans="5:5" ht="15.75" customHeight="1" x14ac:dyDescent="0.25">
      <c r="E953" s="419"/>
    </row>
    <row r="954" spans="5:5" ht="15.75" customHeight="1" x14ac:dyDescent="0.25">
      <c r="E954" s="419"/>
    </row>
    <row r="955" spans="5:5" ht="15.75" customHeight="1" x14ac:dyDescent="0.25">
      <c r="E955" s="419"/>
    </row>
    <row r="956" spans="5:5" ht="15.75" customHeight="1" x14ac:dyDescent="0.25">
      <c r="E956" s="419"/>
    </row>
    <row r="957" spans="5:5" ht="15.75" customHeight="1" x14ac:dyDescent="0.25">
      <c r="E957" s="419"/>
    </row>
    <row r="958" spans="5:5" ht="15.75" customHeight="1" x14ac:dyDescent="0.25">
      <c r="E958" s="419"/>
    </row>
    <row r="959" spans="5:5" ht="15.75" customHeight="1" x14ac:dyDescent="0.25">
      <c r="E959" s="419"/>
    </row>
    <row r="960" spans="5:5" ht="15.75" customHeight="1" x14ac:dyDescent="0.25">
      <c r="E960" s="419"/>
    </row>
    <row r="961" spans="5:5" ht="15.75" customHeight="1" x14ac:dyDescent="0.25">
      <c r="E961" s="419"/>
    </row>
    <row r="962" spans="5:5" ht="15.75" customHeight="1" x14ac:dyDescent="0.25">
      <c r="E962" s="419"/>
    </row>
    <row r="963" spans="5:5" ht="15.75" customHeight="1" x14ac:dyDescent="0.25">
      <c r="E963" s="419"/>
    </row>
    <row r="964" spans="5:5" ht="15.75" customHeight="1" x14ac:dyDescent="0.25">
      <c r="E964" s="419"/>
    </row>
    <row r="965" spans="5:5" ht="15.75" customHeight="1" x14ac:dyDescent="0.25">
      <c r="E965" s="419"/>
    </row>
    <row r="966" spans="5:5" ht="15.75" customHeight="1" x14ac:dyDescent="0.25">
      <c r="E966" s="419"/>
    </row>
    <row r="967" spans="5:5" ht="15.75" customHeight="1" x14ac:dyDescent="0.25">
      <c r="E967" s="419"/>
    </row>
    <row r="968" spans="5:5" ht="15.75" customHeight="1" x14ac:dyDescent="0.25">
      <c r="E968" s="419"/>
    </row>
    <row r="969" spans="5:5" ht="15.75" customHeight="1" x14ac:dyDescent="0.25">
      <c r="E969" s="419"/>
    </row>
    <row r="970" spans="5:5" ht="15.75" customHeight="1" x14ac:dyDescent="0.25">
      <c r="E970" s="419"/>
    </row>
    <row r="971" spans="5:5" ht="15.75" customHeight="1" x14ac:dyDescent="0.25">
      <c r="E971" s="419"/>
    </row>
    <row r="972" spans="5:5" ht="15.75" customHeight="1" x14ac:dyDescent="0.25">
      <c r="E972" s="419"/>
    </row>
    <row r="973" spans="5:5" ht="15.75" customHeight="1" x14ac:dyDescent="0.25">
      <c r="E973" s="419"/>
    </row>
    <row r="974" spans="5:5" ht="15.75" customHeight="1" x14ac:dyDescent="0.25">
      <c r="E974" s="419"/>
    </row>
    <row r="975" spans="5:5" ht="15.75" customHeight="1" x14ac:dyDescent="0.25">
      <c r="E975" s="419"/>
    </row>
    <row r="976" spans="5:5" ht="15.75" customHeight="1" x14ac:dyDescent="0.25">
      <c r="E976" s="419"/>
    </row>
    <row r="977" spans="5:5" ht="15.75" customHeight="1" x14ac:dyDescent="0.25">
      <c r="E977" s="419"/>
    </row>
    <row r="978" spans="5:5" ht="15.75" customHeight="1" x14ac:dyDescent="0.25">
      <c r="E978" s="419"/>
    </row>
    <row r="979" spans="5:5" ht="15.75" customHeight="1" x14ac:dyDescent="0.25">
      <c r="E979" s="419"/>
    </row>
    <row r="980" spans="5:5" ht="15.75" customHeight="1" x14ac:dyDescent="0.25">
      <c r="E980" s="419"/>
    </row>
    <row r="981" spans="5:5" ht="15.75" customHeight="1" x14ac:dyDescent="0.25">
      <c r="E981" s="419"/>
    </row>
    <row r="982" spans="5:5" ht="15.75" customHeight="1" x14ac:dyDescent="0.25">
      <c r="E982" s="419"/>
    </row>
    <row r="983" spans="5:5" ht="15.75" customHeight="1" x14ac:dyDescent="0.25">
      <c r="E983" s="419"/>
    </row>
    <row r="984" spans="5:5" ht="15.75" customHeight="1" x14ac:dyDescent="0.25">
      <c r="E984" s="419"/>
    </row>
    <row r="985" spans="5:5" ht="15.75" customHeight="1" x14ac:dyDescent="0.25">
      <c r="E985" s="419"/>
    </row>
    <row r="986" spans="5:5" ht="15.75" customHeight="1" x14ac:dyDescent="0.25">
      <c r="E986" s="419"/>
    </row>
    <row r="987" spans="5:5" ht="15.75" customHeight="1" x14ac:dyDescent="0.25">
      <c r="E987" s="419"/>
    </row>
    <row r="988" spans="5:5" ht="15.75" customHeight="1" x14ac:dyDescent="0.25">
      <c r="E988" s="419"/>
    </row>
    <row r="989" spans="5:5" ht="15.75" customHeight="1" x14ac:dyDescent="0.25">
      <c r="E989" s="419"/>
    </row>
    <row r="990" spans="5:5" ht="15.75" customHeight="1" x14ac:dyDescent="0.25">
      <c r="E990" s="419"/>
    </row>
    <row r="991" spans="5:5" ht="15.75" customHeight="1" x14ac:dyDescent="0.25">
      <c r="E991" s="419"/>
    </row>
    <row r="992" spans="5:5" ht="15.75" customHeight="1" x14ac:dyDescent="0.25">
      <c r="E992" s="419"/>
    </row>
    <row r="993" spans="5:5" ht="15.75" customHeight="1" x14ac:dyDescent="0.25">
      <c r="E993" s="419"/>
    </row>
    <row r="994" spans="5:5" ht="15.75" customHeight="1" x14ac:dyDescent="0.25">
      <c r="E994" s="419"/>
    </row>
    <row r="995" spans="5:5" ht="15.75" customHeight="1" x14ac:dyDescent="0.25">
      <c r="E995" s="419"/>
    </row>
    <row r="996" spans="5:5" ht="15.75" customHeight="1" x14ac:dyDescent="0.25">
      <c r="E996" s="419"/>
    </row>
    <row r="997" spans="5:5" ht="15.75" customHeight="1" x14ac:dyDescent="0.25">
      <c r="E997" s="419"/>
    </row>
    <row r="998" spans="5:5" ht="15.75" customHeight="1" x14ac:dyDescent="0.25">
      <c r="E998" s="419"/>
    </row>
    <row r="999" spans="5:5" ht="15.75" customHeight="1" x14ac:dyDescent="0.25">
      <c r="E999" s="419"/>
    </row>
    <row r="1000" spans="5:5" ht="15.75" customHeight="1" x14ac:dyDescent="0.25">
      <c r="E1000" s="419"/>
    </row>
    <row r="1001" spans="5:5" ht="15.75" customHeight="1" x14ac:dyDescent="0.25">
      <c r="E1001" s="419"/>
    </row>
    <row r="1002" spans="5:5" ht="15.75" customHeight="1" x14ac:dyDescent="0.25">
      <c r="E1002" s="41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2:E52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7:E37"/>
    <mergeCell ref="B46:E46"/>
    <mergeCell ref="B74:E74"/>
    <mergeCell ref="B75:E75"/>
    <mergeCell ref="B56:E56"/>
    <mergeCell ref="B58:E58"/>
    <mergeCell ref="C59:D59"/>
    <mergeCell ref="B65:E65"/>
    <mergeCell ref="B69:E69"/>
    <mergeCell ref="B73:E7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B1:K1001"/>
  <sheetViews>
    <sheetView topLeftCell="A37" workbookViewId="0">
      <selection activeCell="G20" sqref="G20"/>
    </sheetView>
  </sheetViews>
  <sheetFormatPr baseColWidth="10" defaultColWidth="14.44140625" defaultRowHeight="12" x14ac:dyDescent="0.25"/>
  <cols>
    <col min="1" max="2" width="5.33203125" style="344" customWidth="1"/>
    <col min="3" max="3" width="37.88671875" style="344" customWidth="1"/>
    <col min="4" max="4" width="8.44140625" style="344" customWidth="1"/>
    <col min="5" max="5" width="7.88671875" style="344" customWidth="1"/>
    <col min="6" max="6" width="8.33203125" style="344" customWidth="1"/>
    <col min="7" max="7" width="12.6640625" style="344" customWidth="1"/>
    <col min="8" max="8" width="6.44140625" style="344" customWidth="1"/>
    <col min="9" max="10" width="11.33203125" style="344" customWidth="1"/>
    <col min="11" max="11" width="13.33203125" style="344" customWidth="1"/>
    <col min="12" max="26" width="10.6640625" style="344" customWidth="1"/>
    <col min="27" max="16384" width="14.44140625" style="344"/>
  </cols>
  <sheetData>
    <row r="1" spans="2:11" x14ac:dyDescent="0.25">
      <c r="E1" s="419"/>
    </row>
    <row r="2" spans="2:11" ht="12.6" thickBot="1" x14ac:dyDescent="0.3">
      <c r="E2" s="419"/>
    </row>
    <row r="3" spans="2:11" x14ac:dyDescent="0.25">
      <c r="B3" s="740" t="s">
        <v>98</v>
      </c>
      <c r="C3" s="741"/>
      <c r="D3" s="741"/>
      <c r="E3" s="741"/>
      <c r="F3" s="741"/>
      <c r="G3" s="741"/>
      <c r="H3" s="741"/>
      <c r="I3" s="741"/>
      <c r="J3" s="741"/>
      <c r="K3" s="742"/>
    </row>
    <row r="4" spans="2:11" x14ac:dyDescent="0.25">
      <c r="B4" s="745" t="s">
        <v>370</v>
      </c>
      <c r="C4" s="695"/>
      <c r="D4" s="695"/>
      <c r="E4" s="695"/>
      <c r="F4" s="695"/>
      <c r="G4" s="695"/>
      <c r="H4" s="695"/>
      <c r="I4" s="695"/>
      <c r="J4" s="695"/>
      <c r="K4" s="746"/>
    </row>
    <row r="5" spans="2:11" x14ac:dyDescent="0.25">
      <c r="B5" s="745" t="s">
        <v>339</v>
      </c>
      <c r="C5" s="695"/>
      <c r="D5" s="695"/>
      <c r="E5" s="695"/>
      <c r="F5" s="695"/>
      <c r="G5" s="695"/>
      <c r="H5" s="695"/>
      <c r="I5" s="695"/>
      <c r="J5" s="695"/>
      <c r="K5" s="746"/>
    </row>
    <row r="6" spans="2:11" x14ac:dyDescent="0.25">
      <c r="B6" s="745" t="s">
        <v>100</v>
      </c>
      <c r="C6" s="695"/>
      <c r="D6" s="695"/>
      <c r="E6" s="695"/>
      <c r="F6" s="695"/>
      <c r="G6" s="695"/>
      <c r="H6" s="695"/>
      <c r="I6" s="695"/>
      <c r="J6" s="695"/>
      <c r="K6" s="746"/>
    </row>
    <row r="7" spans="2:11" x14ac:dyDescent="0.25">
      <c r="B7" s="738" t="s">
        <v>101</v>
      </c>
      <c r="C7" s="727"/>
      <c r="D7" s="394" t="s">
        <v>73</v>
      </c>
      <c r="E7" s="394" t="s">
        <v>102</v>
      </c>
      <c r="F7" s="739" t="s">
        <v>103</v>
      </c>
      <c r="G7" s="727"/>
      <c r="H7" s="727"/>
      <c r="I7" s="727"/>
      <c r="J7" s="727"/>
      <c r="K7" s="729"/>
    </row>
    <row r="8" spans="2:11" x14ac:dyDescent="0.25">
      <c r="B8" s="726" t="s">
        <v>104</v>
      </c>
      <c r="C8" s="727"/>
      <c r="D8" s="403" t="s">
        <v>173</v>
      </c>
      <c r="E8" s="420">
        <v>1</v>
      </c>
      <c r="F8" s="728" t="s">
        <v>234</v>
      </c>
      <c r="G8" s="727"/>
      <c r="H8" s="727"/>
      <c r="I8" s="727"/>
      <c r="J8" s="727"/>
      <c r="K8" s="729"/>
    </row>
    <row r="9" spans="2:11" ht="22.5" customHeight="1" x14ac:dyDescent="0.25">
      <c r="B9" s="733" t="s">
        <v>340</v>
      </c>
      <c r="C9" s="727"/>
      <c r="D9" s="421" t="s">
        <v>198</v>
      </c>
      <c r="E9" s="422">
        <f>RAD!E8</f>
        <v>4000</v>
      </c>
      <c r="F9" s="728"/>
      <c r="G9" s="727"/>
      <c r="H9" s="727"/>
      <c r="I9" s="727"/>
      <c r="J9" s="727"/>
      <c r="K9" s="729"/>
    </row>
    <row r="10" spans="2:11" x14ac:dyDescent="0.25">
      <c r="B10" s="726" t="s">
        <v>236</v>
      </c>
      <c r="C10" s="727"/>
      <c r="D10" s="403" t="s">
        <v>160</v>
      </c>
      <c r="E10" s="423"/>
      <c r="F10" s="728"/>
      <c r="G10" s="727"/>
      <c r="H10" s="727"/>
      <c r="I10" s="727"/>
      <c r="J10" s="727"/>
      <c r="K10" s="729"/>
    </row>
    <row r="11" spans="2:11" x14ac:dyDescent="0.25">
      <c r="B11" s="726" t="s">
        <v>237</v>
      </c>
      <c r="C11" s="727"/>
      <c r="D11" s="403" t="s">
        <v>238</v>
      </c>
      <c r="E11" s="420">
        <v>80</v>
      </c>
      <c r="F11" s="728" t="s">
        <v>239</v>
      </c>
      <c r="G11" s="727"/>
      <c r="H11" s="727"/>
      <c r="I11" s="727"/>
      <c r="J11" s="727"/>
      <c r="K11" s="729"/>
    </row>
    <row r="12" spans="2:11" x14ac:dyDescent="0.25">
      <c r="B12" s="726" t="s">
        <v>240</v>
      </c>
      <c r="C12" s="727"/>
      <c r="D12" s="403" t="s">
        <v>44</v>
      </c>
      <c r="E12" s="424">
        <v>0</v>
      </c>
      <c r="F12" s="728"/>
      <c r="G12" s="727"/>
      <c r="H12" s="727"/>
      <c r="I12" s="727"/>
      <c r="J12" s="727"/>
      <c r="K12" s="729"/>
    </row>
    <row r="13" spans="2:11" x14ac:dyDescent="0.25">
      <c r="B13" s="726" t="s">
        <v>179</v>
      </c>
      <c r="C13" s="727"/>
      <c r="D13" s="403" t="s">
        <v>44</v>
      </c>
      <c r="E13" s="420">
        <v>1</v>
      </c>
      <c r="F13" s="728" t="s">
        <v>166</v>
      </c>
      <c r="G13" s="727"/>
      <c r="H13" s="727"/>
      <c r="I13" s="727"/>
      <c r="J13" s="727"/>
      <c r="K13" s="729"/>
    </row>
    <row r="14" spans="2:11" x14ac:dyDescent="0.25">
      <c r="B14" s="726" t="s">
        <v>241</v>
      </c>
      <c r="C14" s="727"/>
      <c r="D14" s="403" t="s">
        <v>238</v>
      </c>
      <c r="E14" s="420">
        <v>3</v>
      </c>
      <c r="F14" s="728" t="s">
        <v>242</v>
      </c>
      <c r="G14" s="727"/>
      <c r="H14" s="727"/>
      <c r="I14" s="727"/>
      <c r="J14" s="727"/>
      <c r="K14" s="729"/>
    </row>
    <row r="15" spans="2:11" x14ac:dyDescent="0.25">
      <c r="B15" s="726" t="s">
        <v>243</v>
      </c>
      <c r="C15" s="727"/>
      <c r="D15" s="403" t="s">
        <v>44</v>
      </c>
      <c r="E15" s="420">
        <f>ROUND(E9*E10*E14/1000,2)</f>
        <v>0</v>
      </c>
      <c r="F15" s="728"/>
      <c r="G15" s="727"/>
      <c r="H15" s="727"/>
      <c r="I15" s="727"/>
      <c r="J15" s="727"/>
      <c r="K15" s="729"/>
    </row>
    <row r="16" spans="2:11" x14ac:dyDescent="0.25">
      <c r="B16" s="726" t="s">
        <v>244</v>
      </c>
      <c r="C16" s="727"/>
      <c r="D16" s="403" t="s">
        <v>173</v>
      </c>
      <c r="E16" s="425">
        <v>1</v>
      </c>
      <c r="F16" s="728" t="s">
        <v>245</v>
      </c>
      <c r="G16" s="727"/>
      <c r="H16" s="727"/>
      <c r="I16" s="727"/>
      <c r="J16" s="727"/>
      <c r="K16" s="729"/>
    </row>
    <row r="17" spans="2:11" x14ac:dyDescent="0.25">
      <c r="B17" s="726" t="s">
        <v>246</v>
      </c>
      <c r="C17" s="727"/>
      <c r="D17" s="403" t="s">
        <v>173</v>
      </c>
      <c r="E17" s="426">
        <v>1</v>
      </c>
      <c r="F17" s="728" t="s">
        <v>247</v>
      </c>
      <c r="G17" s="727"/>
      <c r="H17" s="727"/>
      <c r="I17" s="727"/>
      <c r="J17" s="727"/>
      <c r="K17" s="729"/>
    </row>
    <row r="18" spans="2:11" x14ac:dyDescent="0.25">
      <c r="B18" s="726" t="s">
        <v>248</v>
      </c>
      <c r="C18" s="727"/>
      <c r="D18" s="403" t="s">
        <v>173</v>
      </c>
      <c r="E18" s="427"/>
      <c r="F18" s="728" t="s">
        <v>249</v>
      </c>
      <c r="G18" s="727"/>
      <c r="H18" s="727"/>
      <c r="I18" s="727"/>
      <c r="J18" s="727"/>
      <c r="K18" s="729"/>
    </row>
    <row r="19" spans="2:11" ht="6" customHeight="1" x14ac:dyDescent="0.25">
      <c r="B19" s="730"/>
      <c r="C19" s="727"/>
      <c r="D19" s="727"/>
      <c r="E19" s="727"/>
      <c r="F19" s="727"/>
      <c r="G19" s="727"/>
      <c r="H19" s="727"/>
      <c r="I19" s="731"/>
      <c r="J19" s="727"/>
      <c r="K19" s="729"/>
    </row>
    <row r="20" spans="2:11" ht="24" x14ac:dyDescent="0.25">
      <c r="B20" s="429" t="s">
        <v>124</v>
      </c>
      <c r="C20" s="430" t="s">
        <v>101</v>
      </c>
      <c r="D20" s="430" t="s">
        <v>73</v>
      </c>
      <c r="E20" s="430" t="s">
        <v>102</v>
      </c>
      <c r="F20" s="430" t="s">
        <v>125</v>
      </c>
      <c r="G20" s="430" t="s">
        <v>126</v>
      </c>
      <c r="H20" s="430" t="s">
        <v>184</v>
      </c>
      <c r="I20" s="430" t="s">
        <v>128</v>
      </c>
      <c r="J20" s="430" t="s">
        <v>129</v>
      </c>
      <c r="K20" s="431" t="s">
        <v>130</v>
      </c>
    </row>
    <row r="21" spans="2:11" ht="15.75" customHeight="1" x14ac:dyDescent="0.25">
      <c r="B21" s="499">
        <v>1</v>
      </c>
      <c r="C21" s="500" t="s">
        <v>250</v>
      </c>
      <c r="D21" s="500"/>
      <c r="E21" s="501"/>
      <c r="F21" s="407"/>
      <c r="G21" s="410"/>
      <c r="H21" s="501"/>
      <c r="I21" s="502"/>
      <c r="J21" s="407"/>
      <c r="K21" s="409"/>
    </row>
    <row r="22" spans="2:11" ht="15.75" customHeight="1" x14ac:dyDescent="0.25">
      <c r="B22" s="503" t="s">
        <v>132</v>
      </c>
      <c r="C22" s="402" t="s">
        <v>131</v>
      </c>
      <c r="D22" s="402"/>
      <c r="E22" s="501"/>
      <c r="F22" s="407"/>
      <c r="G22" s="410"/>
      <c r="H22" s="501"/>
      <c r="I22" s="502"/>
      <c r="J22" s="407"/>
      <c r="K22" s="409"/>
    </row>
    <row r="23" spans="2:11" ht="29.25" hidden="1" customHeight="1" x14ac:dyDescent="0.25">
      <c r="B23" s="405" t="s">
        <v>251</v>
      </c>
      <c r="C23" s="504" t="s">
        <v>252</v>
      </c>
      <c r="D23" s="505" t="s">
        <v>54</v>
      </c>
      <c r="E23" s="505">
        <f t="shared" ref="E23:E25" si="0">E$9</f>
        <v>4000</v>
      </c>
      <c r="F23" s="505">
        <f>Parámetros!G58</f>
        <v>1445</v>
      </c>
      <c r="G23" s="505"/>
      <c r="H23" s="505">
        <f t="shared" ref="H23:H26" si="1">E$16</f>
        <v>1</v>
      </c>
      <c r="I23" s="505">
        <f t="shared" ref="I23:I26" si="2">+H23*G23</f>
        <v>0</v>
      </c>
      <c r="J23" s="505">
        <f t="shared" ref="J23:J26" si="3">I23-K23</f>
        <v>0</v>
      </c>
      <c r="K23" s="506"/>
    </row>
    <row r="24" spans="2:11" ht="15.75" hidden="1" customHeight="1" x14ac:dyDescent="0.25">
      <c r="B24" s="405" t="s">
        <v>253</v>
      </c>
      <c r="C24" s="403" t="s">
        <v>57</v>
      </c>
      <c r="D24" s="505" t="s">
        <v>54</v>
      </c>
      <c r="E24" s="505">
        <f t="shared" si="0"/>
        <v>4000</v>
      </c>
      <c r="F24" s="407">
        <f>Parámetros!G55</f>
        <v>520</v>
      </c>
      <c r="G24" s="505"/>
      <c r="H24" s="505">
        <f t="shared" si="1"/>
        <v>1</v>
      </c>
      <c r="I24" s="505">
        <f t="shared" si="2"/>
        <v>0</v>
      </c>
      <c r="J24" s="407">
        <f t="shared" si="3"/>
        <v>0</v>
      </c>
      <c r="K24" s="506"/>
    </row>
    <row r="25" spans="2:11" ht="15.75" customHeight="1" x14ac:dyDescent="0.25">
      <c r="B25" s="405" t="s">
        <v>254</v>
      </c>
      <c r="C25" s="403" t="s">
        <v>62</v>
      </c>
      <c r="D25" s="505" t="s">
        <v>54</v>
      </c>
      <c r="E25" s="505">
        <f t="shared" si="0"/>
        <v>4000</v>
      </c>
      <c r="F25" s="407">
        <f>Parámetros!G56</f>
        <v>325</v>
      </c>
      <c r="G25" s="505">
        <f t="shared" ref="G25" si="4">E25*F25</f>
        <v>1300000</v>
      </c>
      <c r="H25" s="505">
        <f>E16</f>
        <v>1</v>
      </c>
      <c r="I25" s="501">
        <f t="shared" ref="I25" si="5">+H25*G25</f>
        <v>1300000</v>
      </c>
      <c r="J25" s="407">
        <f t="shared" ref="J25" si="6">I25-K25</f>
        <v>800000</v>
      </c>
      <c r="K25" s="506">
        <v>500000</v>
      </c>
    </row>
    <row r="26" spans="2:11" ht="15.75" customHeight="1" x14ac:dyDescent="0.25">
      <c r="B26" s="405" t="s">
        <v>296</v>
      </c>
      <c r="C26" s="403" t="s">
        <v>255</v>
      </c>
      <c r="D26" s="505" t="s">
        <v>44</v>
      </c>
      <c r="E26" s="407">
        <f>ROUND(E29+E30,0)</f>
        <v>1</v>
      </c>
      <c r="F26" s="407">
        <f>Parámetros!G60</f>
        <v>542</v>
      </c>
      <c r="G26" s="505">
        <f t="shared" ref="G26" si="7">+F26*E26</f>
        <v>542</v>
      </c>
      <c r="H26" s="505">
        <f t="shared" si="1"/>
        <v>1</v>
      </c>
      <c r="I26" s="501">
        <f t="shared" si="2"/>
        <v>542</v>
      </c>
      <c r="J26" s="407">
        <f t="shared" si="3"/>
        <v>542</v>
      </c>
      <c r="K26" s="506"/>
    </row>
    <row r="27" spans="2:11" ht="15.75" customHeight="1" x14ac:dyDescent="0.25">
      <c r="B27" s="730" t="s">
        <v>256</v>
      </c>
      <c r="C27" s="727"/>
      <c r="D27" s="727"/>
      <c r="E27" s="727"/>
      <c r="F27" s="407"/>
      <c r="G27" s="410">
        <f>SUM(G23:G26)</f>
        <v>1300542</v>
      </c>
      <c r="H27" s="410"/>
      <c r="I27" s="410">
        <f t="shared" ref="I27:K27" si="8">SUM(I23:I26)</f>
        <v>1300542</v>
      </c>
      <c r="J27" s="410">
        <f t="shared" si="8"/>
        <v>800542</v>
      </c>
      <c r="K27" s="411">
        <f t="shared" si="8"/>
        <v>500000</v>
      </c>
    </row>
    <row r="28" spans="2:11" ht="15.75" customHeight="1" x14ac:dyDescent="0.25">
      <c r="B28" s="503" t="s">
        <v>133</v>
      </c>
      <c r="C28" s="402" t="s">
        <v>142</v>
      </c>
      <c r="D28" s="402"/>
      <c r="E28" s="502"/>
      <c r="F28" s="410"/>
      <c r="G28" s="410"/>
      <c r="H28" s="502"/>
      <c r="I28" s="502"/>
      <c r="J28" s="410"/>
      <c r="K28" s="411"/>
    </row>
    <row r="29" spans="2:11" ht="15.75" hidden="1" customHeight="1" x14ac:dyDescent="0.25">
      <c r="B29" s="415" t="s">
        <v>257</v>
      </c>
      <c r="C29" s="403" t="s">
        <v>84</v>
      </c>
      <c r="D29" s="501" t="s">
        <v>258</v>
      </c>
      <c r="E29" s="407">
        <f>E$12</f>
        <v>0</v>
      </c>
      <c r="F29" s="407">
        <f>Parámetros!D92</f>
        <v>7950</v>
      </c>
      <c r="G29" s="505"/>
      <c r="H29" s="505">
        <f t="shared" ref="H29:H30" si="9">E$16</f>
        <v>1</v>
      </c>
      <c r="I29" s="501">
        <f t="shared" ref="I29:I30" si="10">+H29*G29</f>
        <v>0</v>
      </c>
      <c r="J29" s="407">
        <f t="shared" ref="J29:J30" si="11">I29-K29</f>
        <v>0</v>
      </c>
      <c r="K29" s="506"/>
    </row>
    <row r="30" spans="2:11" ht="15.75" customHeight="1" x14ac:dyDescent="0.25">
      <c r="B30" s="415" t="s">
        <v>259</v>
      </c>
      <c r="C30" s="403" t="s">
        <v>91</v>
      </c>
      <c r="D30" s="501" t="s">
        <v>44</v>
      </c>
      <c r="E30" s="407">
        <f>E$13</f>
        <v>1</v>
      </c>
      <c r="F30" s="407">
        <f>Parámetros!D98</f>
        <v>64600</v>
      </c>
      <c r="G30" s="505">
        <f t="shared" ref="G30" si="12">+F30*E30</f>
        <v>64600</v>
      </c>
      <c r="H30" s="505">
        <f t="shared" si="9"/>
        <v>1</v>
      </c>
      <c r="I30" s="501">
        <f t="shared" si="10"/>
        <v>64600</v>
      </c>
      <c r="J30" s="407">
        <f t="shared" si="11"/>
        <v>64600</v>
      </c>
      <c r="K30" s="506"/>
    </row>
    <row r="31" spans="2:11" ht="15.75" customHeight="1" x14ac:dyDescent="0.25">
      <c r="B31" s="730" t="s">
        <v>260</v>
      </c>
      <c r="C31" s="727"/>
      <c r="D31" s="727"/>
      <c r="E31" s="727"/>
      <c r="F31" s="407"/>
      <c r="G31" s="410">
        <f>SUM(G29:G30)</f>
        <v>64600</v>
      </c>
      <c r="H31" s="501"/>
      <c r="I31" s="410">
        <f t="shared" ref="I31:K31" si="13">SUM(I29:I30)</f>
        <v>64600</v>
      </c>
      <c r="J31" s="410">
        <f t="shared" si="13"/>
        <v>64600</v>
      </c>
      <c r="K31" s="411">
        <f t="shared" si="13"/>
        <v>0</v>
      </c>
    </row>
    <row r="32" spans="2:11" ht="15.75" customHeight="1" x14ac:dyDescent="0.25">
      <c r="B32" s="503" t="s">
        <v>134</v>
      </c>
      <c r="C32" s="402" t="s">
        <v>151</v>
      </c>
      <c r="D32" s="402"/>
      <c r="E32" s="501"/>
      <c r="F32" s="407"/>
      <c r="G32" s="410"/>
      <c r="H32" s="501"/>
      <c r="I32" s="502"/>
      <c r="J32" s="407"/>
      <c r="K32" s="409"/>
    </row>
    <row r="33" spans="2:11" ht="15.75" customHeight="1" x14ac:dyDescent="0.25">
      <c r="B33" s="415" t="s">
        <v>261</v>
      </c>
      <c r="C33" s="403" t="s">
        <v>5</v>
      </c>
      <c r="D33" s="423">
        <v>0.05</v>
      </c>
      <c r="E33" s="407">
        <v>1</v>
      </c>
      <c r="F33" s="407">
        <f>ROUND(D33*G27,0)</f>
        <v>65027</v>
      </c>
      <c r="G33" s="505">
        <f t="shared" ref="G33:G34" si="14">+F33*E33</f>
        <v>65027</v>
      </c>
      <c r="H33" s="505">
        <f t="shared" ref="H33:H34" si="15">E$16</f>
        <v>1</v>
      </c>
      <c r="I33" s="501">
        <f t="shared" ref="I33:I34" si="16">+H33*G33</f>
        <v>65027</v>
      </c>
      <c r="J33" s="407">
        <f t="shared" ref="J33:J34" si="17">I33-K33</f>
        <v>0</v>
      </c>
      <c r="K33" s="506">
        <f>I33</f>
        <v>65027</v>
      </c>
    </row>
    <row r="34" spans="2:11" ht="15.75" customHeight="1" x14ac:dyDescent="0.25">
      <c r="B34" s="415" t="s">
        <v>262</v>
      </c>
      <c r="C34" s="403" t="s">
        <v>263</v>
      </c>
      <c r="D34" s="423">
        <v>0.2</v>
      </c>
      <c r="E34" s="407">
        <v>1</v>
      </c>
      <c r="F34" s="407">
        <f>ROUND(D34*G31,0)</f>
        <v>12920</v>
      </c>
      <c r="G34" s="505">
        <f t="shared" si="14"/>
        <v>12920</v>
      </c>
      <c r="H34" s="505">
        <f t="shared" si="15"/>
        <v>1</v>
      </c>
      <c r="I34" s="501">
        <f t="shared" si="16"/>
        <v>12920</v>
      </c>
      <c r="J34" s="407">
        <f t="shared" si="17"/>
        <v>0</v>
      </c>
      <c r="K34" s="506">
        <f>I34</f>
        <v>12920</v>
      </c>
    </row>
    <row r="35" spans="2:11" ht="15.75" customHeight="1" x14ac:dyDescent="0.25">
      <c r="B35" s="730" t="s">
        <v>264</v>
      </c>
      <c r="C35" s="727"/>
      <c r="D35" s="727"/>
      <c r="E35" s="727"/>
      <c r="F35" s="407"/>
      <c r="G35" s="410">
        <f>SUM(G33:G34)</f>
        <v>77947</v>
      </c>
      <c r="H35" s="502"/>
      <c r="I35" s="410">
        <f t="shared" ref="I35:K35" si="18">SUM(I33:I34)</f>
        <v>77947</v>
      </c>
      <c r="J35" s="410">
        <f t="shared" si="18"/>
        <v>0</v>
      </c>
      <c r="K35" s="411">
        <f t="shared" si="18"/>
        <v>77947</v>
      </c>
    </row>
    <row r="36" spans="2:11" ht="15.75" customHeight="1" x14ac:dyDescent="0.25">
      <c r="B36" s="558" t="s">
        <v>401</v>
      </c>
      <c r="C36" s="421" t="s">
        <v>155</v>
      </c>
      <c r="D36" s="492">
        <v>0.15</v>
      </c>
      <c r="E36" s="596">
        <v>1</v>
      </c>
      <c r="F36" s="435"/>
      <c r="G36" s="436">
        <f>ROUND((G35+G31+G27)*D36,0)</f>
        <v>216463</v>
      </c>
      <c r="H36" s="437"/>
      <c r="I36" s="436">
        <f>ROUND((I35+I31+I27)*D36,0)</f>
        <v>216463</v>
      </c>
      <c r="J36" s="435">
        <f t="shared" ref="J36" si="19">I36-K36</f>
        <v>216463</v>
      </c>
      <c r="K36" s="447"/>
    </row>
    <row r="37" spans="2:11" ht="15.75" customHeight="1" x14ac:dyDescent="0.25">
      <c r="B37" s="732" t="s">
        <v>265</v>
      </c>
      <c r="C37" s="721"/>
      <c r="D37" s="721"/>
      <c r="E37" s="721"/>
      <c r="F37" s="450"/>
      <c r="G37" s="451">
        <f>G36+G35+G31+G27</f>
        <v>1659552</v>
      </c>
      <c r="H37" s="452"/>
      <c r="I37" s="451">
        <f t="shared" ref="I37:K37" si="20">I36+I35+I31+I27</f>
        <v>1659552</v>
      </c>
      <c r="J37" s="451">
        <f t="shared" si="20"/>
        <v>1081605</v>
      </c>
      <c r="K37" s="597">
        <f t="shared" si="20"/>
        <v>577947</v>
      </c>
    </row>
    <row r="38" spans="2:11" ht="15.75" customHeight="1" x14ac:dyDescent="0.25">
      <c r="B38" s="499">
        <v>2</v>
      </c>
      <c r="C38" s="402" t="s">
        <v>266</v>
      </c>
      <c r="D38" s="402"/>
      <c r="E38" s="428"/>
      <c r="F38" s="402"/>
      <c r="G38" s="507"/>
      <c r="H38" s="508"/>
      <c r="I38" s="507"/>
      <c r="J38" s="509"/>
      <c r="K38" s="510"/>
    </row>
    <row r="39" spans="2:11" ht="15.75" customHeight="1" x14ac:dyDescent="0.25">
      <c r="B39" s="415" t="s">
        <v>143</v>
      </c>
      <c r="C39" s="402" t="s">
        <v>131</v>
      </c>
      <c r="D39" s="402"/>
      <c r="E39" s="420"/>
      <c r="F39" s="407"/>
      <c r="G39" s="410"/>
      <c r="H39" s="505"/>
      <c r="I39" s="407"/>
      <c r="J39" s="407"/>
      <c r="K39" s="409"/>
    </row>
    <row r="40" spans="2:11" ht="15.75" hidden="1" customHeight="1" x14ac:dyDescent="0.25">
      <c r="B40" s="415" t="s">
        <v>267</v>
      </c>
      <c r="C40" s="403" t="s">
        <v>60</v>
      </c>
      <c r="D40" s="420" t="s">
        <v>38</v>
      </c>
      <c r="E40" s="407">
        <f t="shared" ref="E40:E41" si="21">ROUND(E$9*E$10,0)</f>
        <v>0</v>
      </c>
      <c r="F40" s="407">
        <f>Parámetros!G59</f>
        <v>1445</v>
      </c>
      <c r="G40" s="407">
        <f t="shared" ref="G40:G45" si="22">E40*F40</f>
        <v>0</v>
      </c>
      <c r="H40" s="505">
        <f t="shared" ref="H40:H45" si="23">E$17</f>
        <v>1</v>
      </c>
      <c r="I40" s="407">
        <f t="shared" ref="I40:I45" si="24">+H40*G40</f>
        <v>0</v>
      </c>
      <c r="J40" s="407">
        <f t="shared" ref="J40:J45" si="25">I40-K40</f>
        <v>0</v>
      </c>
      <c r="K40" s="409"/>
    </row>
    <row r="41" spans="2:11" ht="15.75" hidden="1" customHeight="1" x14ac:dyDescent="0.25">
      <c r="B41" s="415" t="s">
        <v>268</v>
      </c>
      <c r="C41" s="403" t="s">
        <v>56</v>
      </c>
      <c r="D41" s="420" t="s">
        <v>54</v>
      </c>
      <c r="E41" s="407">
        <f t="shared" si="21"/>
        <v>0</v>
      </c>
      <c r="F41" s="407">
        <f>Parámetros!G54</f>
        <v>1083</v>
      </c>
      <c r="G41" s="407">
        <f t="shared" si="22"/>
        <v>0</v>
      </c>
      <c r="H41" s="505">
        <f t="shared" si="23"/>
        <v>1</v>
      </c>
      <c r="I41" s="407">
        <f t="shared" si="24"/>
        <v>0</v>
      </c>
      <c r="J41" s="407">
        <f t="shared" si="25"/>
        <v>0</v>
      </c>
      <c r="K41" s="409"/>
    </row>
    <row r="42" spans="2:11" ht="15.75" hidden="1" customHeight="1" x14ac:dyDescent="0.25">
      <c r="B42" s="415" t="s">
        <v>269</v>
      </c>
      <c r="C42" s="403" t="s">
        <v>61</v>
      </c>
      <c r="D42" s="420" t="s">
        <v>54</v>
      </c>
      <c r="E42" s="407">
        <f t="shared" ref="E42:E44" si="26">E$9</f>
        <v>4000</v>
      </c>
      <c r="F42" s="407">
        <f>Parámetros!G58</f>
        <v>1445</v>
      </c>
      <c r="G42" s="407"/>
      <c r="H42" s="505">
        <f t="shared" si="23"/>
        <v>1</v>
      </c>
      <c r="I42" s="407">
        <f t="shared" si="24"/>
        <v>0</v>
      </c>
      <c r="J42" s="407">
        <f t="shared" si="25"/>
        <v>0</v>
      </c>
      <c r="K42" s="409"/>
    </row>
    <row r="43" spans="2:11" ht="15.75" hidden="1" customHeight="1" x14ac:dyDescent="0.25">
      <c r="B43" s="415" t="s">
        <v>270</v>
      </c>
      <c r="C43" s="403" t="s">
        <v>57</v>
      </c>
      <c r="D43" s="420" t="s">
        <v>54</v>
      </c>
      <c r="E43" s="407">
        <f t="shared" si="26"/>
        <v>4000</v>
      </c>
      <c r="F43" s="407">
        <f>Parámetros!G55</f>
        <v>520</v>
      </c>
      <c r="G43" s="407"/>
      <c r="H43" s="505">
        <f t="shared" si="23"/>
        <v>1</v>
      </c>
      <c r="I43" s="407">
        <f t="shared" si="24"/>
        <v>0</v>
      </c>
      <c r="J43" s="407">
        <f t="shared" si="25"/>
        <v>0</v>
      </c>
      <c r="K43" s="409"/>
    </row>
    <row r="44" spans="2:11" ht="15.75" customHeight="1" x14ac:dyDescent="0.25">
      <c r="B44" s="415" t="s">
        <v>271</v>
      </c>
      <c r="C44" s="403" t="s">
        <v>62</v>
      </c>
      <c r="D44" s="420" t="s">
        <v>54</v>
      </c>
      <c r="E44" s="407">
        <f t="shared" si="26"/>
        <v>4000</v>
      </c>
      <c r="F44" s="407">
        <f>Parámetros!G56</f>
        <v>325</v>
      </c>
      <c r="G44" s="407">
        <f t="shared" si="22"/>
        <v>1300000</v>
      </c>
      <c r="H44" s="505">
        <f t="shared" si="23"/>
        <v>1</v>
      </c>
      <c r="I44" s="407">
        <f t="shared" si="24"/>
        <v>1300000</v>
      </c>
      <c r="J44" s="407">
        <f t="shared" si="25"/>
        <v>1300000</v>
      </c>
      <c r="K44" s="409"/>
    </row>
    <row r="45" spans="2:11" ht="15.75" customHeight="1" x14ac:dyDescent="0.25">
      <c r="B45" s="415" t="s">
        <v>272</v>
      </c>
      <c r="C45" s="403" t="s">
        <v>63</v>
      </c>
      <c r="D45" s="420" t="s">
        <v>44</v>
      </c>
      <c r="E45" s="407">
        <f>ROUND(E48*2+E49+E50+E51,0)</f>
        <v>1</v>
      </c>
      <c r="F45" s="407">
        <f>Parámetros!G60</f>
        <v>542</v>
      </c>
      <c r="G45" s="407">
        <f t="shared" si="22"/>
        <v>542</v>
      </c>
      <c r="H45" s="505">
        <f t="shared" si="23"/>
        <v>1</v>
      </c>
      <c r="I45" s="407">
        <f t="shared" si="24"/>
        <v>542</v>
      </c>
      <c r="J45" s="407">
        <f t="shared" si="25"/>
        <v>542</v>
      </c>
      <c r="K45" s="409"/>
    </row>
    <row r="46" spans="2:11" ht="15.75" customHeight="1" x14ac:dyDescent="0.25">
      <c r="B46" s="730" t="s">
        <v>273</v>
      </c>
      <c r="C46" s="727"/>
      <c r="D46" s="727"/>
      <c r="E46" s="727"/>
      <c r="F46" s="407"/>
      <c r="G46" s="410">
        <f>SUM(G40:G45)</f>
        <v>1300542</v>
      </c>
      <c r="H46" s="410"/>
      <c r="I46" s="410">
        <f t="shared" ref="I46:K46" si="27">SUM(I40:I45)</f>
        <v>1300542</v>
      </c>
      <c r="J46" s="410">
        <f t="shared" si="27"/>
        <v>1300542</v>
      </c>
      <c r="K46" s="411">
        <f t="shared" si="27"/>
        <v>0</v>
      </c>
    </row>
    <row r="47" spans="2:11" ht="15.75" customHeight="1" x14ac:dyDescent="0.25">
      <c r="B47" s="503" t="s">
        <v>144</v>
      </c>
      <c r="C47" s="402" t="s">
        <v>142</v>
      </c>
      <c r="D47" s="402"/>
      <c r="E47" s="420"/>
      <c r="F47" s="407"/>
      <c r="G47" s="410"/>
      <c r="H47" s="505"/>
      <c r="I47" s="407"/>
      <c r="J47" s="407"/>
      <c r="K47" s="409"/>
    </row>
    <row r="48" spans="2:11" ht="15.75" hidden="1" customHeight="1" x14ac:dyDescent="0.25">
      <c r="B48" s="415" t="s">
        <v>274</v>
      </c>
      <c r="C48" s="403" t="s">
        <v>92</v>
      </c>
      <c r="D48" s="420" t="s">
        <v>73</v>
      </c>
      <c r="E48" s="407">
        <f>ROUND(E9*E10,0)</f>
        <v>0</v>
      </c>
      <c r="F48" s="407">
        <v>0</v>
      </c>
      <c r="G48" s="407">
        <f t="shared" ref="G48:G51" si="28">E48*F48</f>
        <v>0</v>
      </c>
      <c r="H48" s="505">
        <f>+I$19</f>
        <v>0</v>
      </c>
      <c r="I48" s="407">
        <f t="shared" ref="I48:I51" si="29">+H48*G48</f>
        <v>0</v>
      </c>
      <c r="J48" s="407">
        <f t="shared" ref="J48:J51" si="30">I48-K48</f>
        <v>0</v>
      </c>
      <c r="K48" s="409"/>
    </row>
    <row r="49" spans="2:11" ht="15.75" hidden="1" customHeight="1" x14ac:dyDescent="0.25">
      <c r="B49" s="415" t="s">
        <v>275</v>
      </c>
      <c r="C49" s="403" t="s">
        <v>86</v>
      </c>
      <c r="D49" s="420" t="s">
        <v>44</v>
      </c>
      <c r="E49" s="406">
        <f>E15</f>
        <v>0</v>
      </c>
      <c r="F49" s="407">
        <f>Parámetros!D94</f>
        <v>75000</v>
      </c>
      <c r="G49" s="407">
        <f t="shared" si="28"/>
        <v>0</v>
      </c>
      <c r="H49" s="505">
        <f t="shared" ref="H49:H51" si="31">E$17</f>
        <v>1</v>
      </c>
      <c r="I49" s="407">
        <f t="shared" si="29"/>
        <v>0</v>
      </c>
      <c r="J49" s="407">
        <f t="shared" si="30"/>
        <v>0</v>
      </c>
      <c r="K49" s="409"/>
    </row>
    <row r="50" spans="2:11" ht="15.75" hidden="1" customHeight="1" x14ac:dyDescent="0.25">
      <c r="B50" s="415" t="s">
        <v>276</v>
      </c>
      <c r="C50" s="403" t="s">
        <v>84</v>
      </c>
      <c r="D50" s="420" t="s">
        <v>44</v>
      </c>
      <c r="E50" s="407">
        <f>+E12</f>
        <v>0</v>
      </c>
      <c r="F50" s="407">
        <f>Parámetros!D92</f>
        <v>7950</v>
      </c>
      <c r="G50" s="407"/>
      <c r="H50" s="505">
        <f t="shared" si="31"/>
        <v>1</v>
      </c>
      <c r="I50" s="407">
        <f t="shared" si="29"/>
        <v>0</v>
      </c>
      <c r="J50" s="407">
        <f t="shared" si="30"/>
        <v>0</v>
      </c>
      <c r="K50" s="409"/>
    </row>
    <row r="51" spans="2:11" ht="15.75" customHeight="1" x14ac:dyDescent="0.25">
      <c r="B51" s="415" t="s">
        <v>277</v>
      </c>
      <c r="C51" s="403" t="s">
        <v>91</v>
      </c>
      <c r="D51" s="420" t="s">
        <v>44</v>
      </c>
      <c r="E51" s="407">
        <v>1</v>
      </c>
      <c r="F51" s="407">
        <f>Parámetros!D98</f>
        <v>64600</v>
      </c>
      <c r="G51" s="407">
        <f t="shared" si="28"/>
        <v>64600</v>
      </c>
      <c r="H51" s="505">
        <f t="shared" si="31"/>
        <v>1</v>
      </c>
      <c r="I51" s="407">
        <f t="shared" si="29"/>
        <v>64600</v>
      </c>
      <c r="J51" s="407">
        <f t="shared" si="30"/>
        <v>64600</v>
      </c>
      <c r="K51" s="409"/>
    </row>
    <row r="52" spans="2:11" ht="15.75" customHeight="1" x14ac:dyDescent="0.25">
      <c r="B52" s="730" t="s">
        <v>278</v>
      </c>
      <c r="C52" s="727"/>
      <c r="D52" s="727"/>
      <c r="E52" s="727"/>
      <c r="F52" s="407"/>
      <c r="G52" s="410">
        <f>SUM(G48:G51)</f>
        <v>64600</v>
      </c>
      <c r="H52" s="410"/>
      <c r="I52" s="410">
        <f t="shared" ref="I52:K52" si="32">SUM(I48:I51)</f>
        <v>64600</v>
      </c>
      <c r="J52" s="410">
        <f t="shared" si="32"/>
        <v>64600</v>
      </c>
      <c r="K52" s="411">
        <f t="shared" si="32"/>
        <v>0</v>
      </c>
    </row>
    <row r="53" spans="2:11" ht="15.75" customHeight="1" x14ac:dyDescent="0.25">
      <c r="B53" s="503" t="s">
        <v>145</v>
      </c>
      <c r="C53" s="402" t="s">
        <v>151</v>
      </c>
      <c r="D53" s="402"/>
      <c r="E53" s="420"/>
      <c r="F53" s="407"/>
      <c r="G53" s="407"/>
      <c r="H53" s="505"/>
      <c r="I53" s="407"/>
      <c r="J53" s="407"/>
      <c r="K53" s="409"/>
    </row>
    <row r="54" spans="2:11" ht="15.75" customHeight="1" x14ac:dyDescent="0.25">
      <c r="B54" s="415" t="s">
        <v>279</v>
      </c>
      <c r="C54" s="403" t="s">
        <v>5</v>
      </c>
      <c r="D54" s="423">
        <v>0.05</v>
      </c>
      <c r="E54" s="407">
        <v>1</v>
      </c>
      <c r="F54" s="407">
        <f>ROUND(D54*G46,0)</f>
        <v>65027</v>
      </c>
      <c r="G54" s="407">
        <f t="shared" ref="G54:G55" si="33">E54*F54</f>
        <v>65027</v>
      </c>
      <c r="H54" s="505">
        <f t="shared" ref="H54:H55" si="34">E$17</f>
        <v>1</v>
      </c>
      <c r="I54" s="407">
        <f t="shared" ref="I54:I55" si="35">+H54*G54</f>
        <v>65027</v>
      </c>
      <c r="J54" s="407">
        <f t="shared" ref="J54:J55" si="36">I54-K54</f>
        <v>0</v>
      </c>
      <c r="K54" s="409">
        <f>I54</f>
        <v>65027</v>
      </c>
    </row>
    <row r="55" spans="2:11" ht="15.75" customHeight="1" x14ac:dyDescent="0.25">
      <c r="B55" s="415" t="s">
        <v>280</v>
      </c>
      <c r="C55" s="403" t="s">
        <v>7</v>
      </c>
      <c r="D55" s="423">
        <v>0.2</v>
      </c>
      <c r="E55" s="407">
        <v>1</v>
      </c>
      <c r="F55" s="407">
        <f>ROUND(D55*G52,0)</f>
        <v>12920</v>
      </c>
      <c r="G55" s="407">
        <f t="shared" si="33"/>
        <v>12920</v>
      </c>
      <c r="H55" s="505">
        <f t="shared" si="34"/>
        <v>1</v>
      </c>
      <c r="I55" s="407">
        <f t="shared" si="35"/>
        <v>12920</v>
      </c>
      <c r="J55" s="407">
        <f t="shared" si="36"/>
        <v>0</v>
      </c>
      <c r="K55" s="409">
        <f>I55</f>
        <v>12920</v>
      </c>
    </row>
    <row r="56" spans="2:11" ht="15.75" customHeight="1" x14ac:dyDescent="0.25">
      <c r="B56" s="730" t="s">
        <v>281</v>
      </c>
      <c r="C56" s="727"/>
      <c r="D56" s="727"/>
      <c r="E56" s="727"/>
      <c r="F56" s="407"/>
      <c r="G56" s="410">
        <f>SUM(G54:G55)</f>
        <v>77947</v>
      </c>
      <c r="H56" s="410"/>
      <c r="I56" s="410">
        <f t="shared" ref="I56:K56" si="37">SUM(I53:I55)</f>
        <v>77947</v>
      </c>
      <c r="J56" s="410">
        <f t="shared" si="37"/>
        <v>0</v>
      </c>
      <c r="K56" s="411">
        <f t="shared" si="37"/>
        <v>77947</v>
      </c>
    </row>
    <row r="57" spans="2:11" ht="15.75" customHeight="1" x14ac:dyDescent="0.25">
      <c r="B57" s="467">
        <v>2.4</v>
      </c>
      <c r="C57" s="421" t="s">
        <v>155</v>
      </c>
      <c r="D57" s="492">
        <v>0.15</v>
      </c>
      <c r="E57" s="446"/>
      <c r="F57" s="462"/>
      <c r="G57" s="463">
        <f>ROUND((G56+G52+G46)*D57,0)</f>
        <v>216463</v>
      </c>
      <c r="H57" s="463"/>
      <c r="I57" s="463">
        <f>ROUND((I56+I52+I46)*D57,0)</f>
        <v>216463</v>
      </c>
      <c r="J57" s="462">
        <f t="shared" ref="J57" si="38">I57-K57</f>
        <v>0</v>
      </c>
      <c r="K57" s="468">
        <f>I57</f>
        <v>216463</v>
      </c>
    </row>
    <row r="58" spans="2:11" ht="15.75" customHeight="1" x14ac:dyDescent="0.25">
      <c r="B58" s="724" t="s">
        <v>282</v>
      </c>
      <c r="C58" s="721"/>
      <c r="D58" s="721"/>
      <c r="E58" s="721"/>
      <c r="F58" s="462"/>
      <c r="G58" s="463">
        <f>G57+G56+G52+G46</f>
        <v>1659552</v>
      </c>
      <c r="H58" s="463"/>
      <c r="I58" s="463">
        <f>I57+I56+I52+I46</f>
        <v>1659552</v>
      </c>
      <c r="J58" s="463">
        <f t="shared" ref="J58:K58" si="39">J57+J56+J52+J46</f>
        <v>1365142</v>
      </c>
      <c r="K58" s="468">
        <f t="shared" si="39"/>
        <v>294410</v>
      </c>
    </row>
    <row r="59" spans="2:11" ht="15.75" hidden="1" customHeight="1" x14ac:dyDescent="0.25">
      <c r="B59" s="472">
        <v>3</v>
      </c>
      <c r="C59" s="725" t="s">
        <v>283</v>
      </c>
      <c r="D59" s="721"/>
      <c r="E59" s="473"/>
      <c r="F59" s="474"/>
      <c r="G59" s="475"/>
      <c r="H59" s="476"/>
      <c r="I59" s="475"/>
      <c r="J59" s="476"/>
      <c r="K59" s="477"/>
    </row>
    <row r="60" spans="2:11" ht="15.75" hidden="1" customHeight="1" x14ac:dyDescent="0.25">
      <c r="B60" s="478" t="s">
        <v>169</v>
      </c>
      <c r="C60" s="479" t="s">
        <v>131</v>
      </c>
      <c r="D60" s="479"/>
      <c r="E60" s="480"/>
      <c r="F60" s="474"/>
      <c r="G60" s="475"/>
      <c r="H60" s="480"/>
      <c r="I60" s="481"/>
      <c r="J60" s="474"/>
      <c r="K60" s="482"/>
    </row>
    <row r="61" spans="2:11" ht="30" hidden="1" customHeight="1" x14ac:dyDescent="0.25">
      <c r="B61" s="483" t="s">
        <v>284</v>
      </c>
      <c r="C61" s="484" t="s">
        <v>252</v>
      </c>
      <c r="D61" s="476" t="s">
        <v>54</v>
      </c>
      <c r="E61" s="476">
        <f t="shared" ref="E61:E63" si="40">E$9</f>
        <v>4000</v>
      </c>
      <c r="F61" s="476">
        <f>Parámetros!G45</f>
        <v>929</v>
      </c>
      <c r="G61" s="476">
        <f>E61*F61</f>
        <v>3716000</v>
      </c>
      <c r="H61" s="476">
        <f t="shared" ref="H61:H65" si="41">E$18</f>
        <v>0</v>
      </c>
      <c r="I61" s="476">
        <f>+H61*G61</f>
        <v>0</v>
      </c>
      <c r="J61" s="476">
        <f t="shared" ref="J61" si="42">I61-K61</f>
        <v>0</v>
      </c>
      <c r="K61" s="482"/>
    </row>
    <row r="62" spans="2:11" ht="15.75" hidden="1" customHeight="1" x14ac:dyDescent="0.25">
      <c r="B62" s="483" t="s">
        <v>285</v>
      </c>
      <c r="C62" s="485" t="s">
        <v>57</v>
      </c>
      <c r="D62" s="476" t="s">
        <v>54</v>
      </c>
      <c r="E62" s="476">
        <f t="shared" si="40"/>
        <v>4000</v>
      </c>
      <c r="F62" s="474">
        <f>Parámetros!G41</f>
        <v>433</v>
      </c>
      <c r="G62" s="476">
        <f t="shared" ref="G62:G63" si="43">E62*F62</f>
        <v>1732000</v>
      </c>
      <c r="H62" s="476">
        <f t="shared" si="41"/>
        <v>0</v>
      </c>
      <c r="I62" s="476">
        <f>+H62*G62</f>
        <v>0</v>
      </c>
      <c r="J62" s="474">
        <f>I62-K62</f>
        <v>0</v>
      </c>
      <c r="K62" s="482"/>
    </row>
    <row r="63" spans="2:11" ht="15.75" hidden="1" customHeight="1" x14ac:dyDescent="0.25">
      <c r="B63" s="483" t="s">
        <v>286</v>
      </c>
      <c r="C63" s="485" t="s">
        <v>62</v>
      </c>
      <c r="D63" s="476" t="s">
        <v>54</v>
      </c>
      <c r="E63" s="476">
        <f t="shared" si="40"/>
        <v>4000</v>
      </c>
      <c r="F63" s="474">
        <f>Parámetros!G46</f>
        <v>260</v>
      </c>
      <c r="G63" s="476">
        <f t="shared" si="43"/>
        <v>1040000</v>
      </c>
      <c r="H63" s="476">
        <f>E18</f>
        <v>0</v>
      </c>
      <c r="I63" s="476">
        <f>H63*G63</f>
        <v>0</v>
      </c>
      <c r="J63" s="474">
        <f>I63-K63</f>
        <v>0</v>
      </c>
      <c r="K63" s="482"/>
    </row>
    <row r="64" spans="2:11" ht="15.75" hidden="1" customHeight="1" x14ac:dyDescent="0.25">
      <c r="B64" s="483" t="s">
        <v>297</v>
      </c>
      <c r="C64" s="485" t="s">
        <v>63</v>
      </c>
      <c r="D64" s="476" t="s">
        <v>44</v>
      </c>
      <c r="E64" s="474">
        <f>ROUND(E67+E68,0)</f>
        <v>1</v>
      </c>
      <c r="F64" s="474">
        <f>Parámetros!G47</f>
        <v>433</v>
      </c>
      <c r="G64" s="476">
        <f>E64*F64</f>
        <v>433</v>
      </c>
      <c r="H64" s="476">
        <f t="shared" si="41"/>
        <v>0</v>
      </c>
      <c r="I64" s="476">
        <f>+H64*G64</f>
        <v>0</v>
      </c>
      <c r="J64" s="474">
        <f>I64-K64</f>
        <v>0</v>
      </c>
      <c r="K64" s="482">
        <f>I64</f>
        <v>0</v>
      </c>
    </row>
    <row r="65" spans="2:11" ht="15.75" hidden="1" customHeight="1" x14ac:dyDescent="0.25">
      <c r="B65" s="720" t="s">
        <v>287</v>
      </c>
      <c r="C65" s="721"/>
      <c r="D65" s="721"/>
      <c r="E65" s="721"/>
      <c r="F65" s="474"/>
      <c r="G65" s="475">
        <f>SUM(G61:G64)</f>
        <v>6488433</v>
      </c>
      <c r="H65" s="476">
        <f t="shared" si="41"/>
        <v>0</v>
      </c>
      <c r="I65" s="475">
        <f>SUM(I61:I64)</f>
        <v>0</v>
      </c>
      <c r="J65" s="475">
        <f t="shared" ref="J65:K65" si="44">SUM(J61:J64)</f>
        <v>0</v>
      </c>
      <c r="K65" s="486">
        <f t="shared" si="44"/>
        <v>0</v>
      </c>
    </row>
    <row r="66" spans="2:11" ht="15.75" hidden="1" customHeight="1" x14ac:dyDescent="0.25">
      <c r="B66" s="478" t="s">
        <v>152</v>
      </c>
      <c r="C66" s="479" t="s">
        <v>142</v>
      </c>
      <c r="D66" s="479"/>
      <c r="E66" s="481"/>
      <c r="F66" s="475"/>
      <c r="G66" s="475"/>
      <c r="H66" s="481"/>
      <c r="I66" s="481"/>
      <c r="J66" s="475"/>
      <c r="K66" s="486"/>
    </row>
    <row r="67" spans="2:11" ht="15.75" hidden="1" customHeight="1" x14ac:dyDescent="0.25">
      <c r="B67" s="483" t="s">
        <v>288</v>
      </c>
      <c r="C67" s="485" t="s">
        <v>84</v>
      </c>
      <c r="D67" s="480" t="s">
        <v>258</v>
      </c>
      <c r="E67" s="474">
        <f>E$12</f>
        <v>0</v>
      </c>
      <c r="F67" s="474">
        <f>Parámetros!D92</f>
        <v>7950</v>
      </c>
      <c r="G67" s="476">
        <f>E67*F67</f>
        <v>0</v>
      </c>
      <c r="H67" s="476">
        <f t="shared" ref="H67:H68" si="45">E$18</f>
        <v>0</v>
      </c>
      <c r="I67" s="480">
        <f>+H67*G67</f>
        <v>0</v>
      </c>
      <c r="J67" s="476">
        <f>I67-K67</f>
        <v>0</v>
      </c>
      <c r="K67" s="482"/>
    </row>
    <row r="68" spans="2:11" ht="15.75" hidden="1" customHeight="1" x14ac:dyDescent="0.25">
      <c r="B68" s="483" t="s">
        <v>289</v>
      </c>
      <c r="C68" s="485" t="s">
        <v>91</v>
      </c>
      <c r="D68" s="480" t="s">
        <v>44</v>
      </c>
      <c r="E68" s="474">
        <f>E$13</f>
        <v>1</v>
      </c>
      <c r="F68" s="474">
        <f>Parámetros!D98</f>
        <v>64600</v>
      </c>
      <c r="G68" s="476">
        <f>E68*F68</f>
        <v>64600</v>
      </c>
      <c r="H68" s="476">
        <f t="shared" si="45"/>
        <v>0</v>
      </c>
      <c r="I68" s="480">
        <f>+H68*G68</f>
        <v>0</v>
      </c>
      <c r="J68" s="476">
        <f t="shared" ref="J68" si="46">I68-K68</f>
        <v>0</v>
      </c>
      <c r="K68" s="482"/>
    </row>
    <row r="69" spans="2:11" ht="15.75" hidden="1" customHeight="1" x14ac:dyDescent="0.25">
      <c r="B69" s="720" t="s">
        <v>290</v>
      </c>
      <c r="C69" s="721"/>
      <c r="D69" s="721"/>
      <c r="E69" s="721"/>
      <c r="F69" s="474"/>
      <c r="G69" s="475">
        <f>SUM(G67:G68)</f>
        <v>64600</v>
      </c>
      <c r="H69" s="475"/>
      <c r="I69" s="475">
        <f>SUM(I67:I68)</f>
        <v>0</v>
      </c>
      <c r="J69" s="475">
        <f t="shared" ref="J69:K69" si="47">SUM(J67:J68)</f>
        <v>0</v>
      </c>
      <c r="K69" s="486">
        <f t="shared" si="47"/>
        <v>0</v>
      </c>
    </row>
    <row r="70" spans="2:11" ht="15.75" hidden="1" customHeight="1" x14ac:dyDescent="0.25">
      <c r="B70" s="478" t="s">
        <v>134</v>
      </c>
      <c r="C70" s="479" t="s">
        <v>151</v>
      </c>
      <c r="D70" s="479"/>
      <c r="E70" s="480"/>
      <c r="F70" s="474"/>
      <c r="G70" s="475"/>
      <c r="H70" s="480"/>
      <c r="I70" s="481"/>
      <c r="J70" s="474"/>
      <c r="K70" s="482"/>
    </row>
    <row r="71" spans="2:11" ht="15.75" hidden="1" customHeight="1" x14ac:dyDescent="0.25">
      <c r="B71" s="483" t="s">
        <v>291</v>
      </c>
      <c r="C71" s="485" t="s">
        <v>5</v>
      </c>
      <c r="D71" s="487">
        <v>0.05</v>
      </c>
      <c r="E71" s="474">
        <v>1</v>
      </c>
      <c r="F71" s="474">
        <f>ROUND(G65*D71,0)</f>
        <v>324422</v>
      </c>
      <c r="G71" s="476">
        <f>E71*F71</f>
        <v>324422</v>
      </c>
      <c r="H71" s="476">
        <f t="shared" ref="H71:H72" si="48">E$18</f>
        <v>0</v>
      </c>
      <c r="I71" s="480">
        <f>+H71*G71</f>
        <v>0</v>
      </c>
      <c r="J71" s="476">
        <f t="shared" ref="J71:J72" si="49">I71-K71</f>
        <v>0</v>
      </c>
      <c r="K71" s="482">
        <f t="shared" ref="K71:K72" si="50">I71</f>
        <v>0</v>
      </c>
    </row>
    <row r="72" spans="2:11" ht="15.75" hidden="1" customHeight="1" x14ac:dyDescent="0.25">
      <c r="B72" s="483" t="s">
        <v>292</v>
      </c>
      <c r="C72" s="485" t="s">
        <v>263</v>
      </c>
      <c r="D72" s="487">
        <v>0.2</v>
      </c>
      <c r="E72" s="474">
        <v>1</v>
      </c>
      <c r="F72" s="474">
        <f>ROUND(G69*D72,0)</f>
        <v>12920</v>
      </c>
      <c r="G72" s="476">
        <f>E72*F72</f>
        <v>12920</v>
      </c>
      <c r="H72" s="476">
        <f t="shared" si="48"/>
        <v>0</v>
      </c>
      <c r="I72" s="480">
        <f>+H72*G72</f>
        <v>0</v>
      </c>
      <c r="J72" s="476">
        <f t="shared" si="49"/>
        <v>0</v>
      </c>
      <c r="K72" s="486">
        <f t="shared" si="50"/>
        <v>0</v>
      </c>
    </row>
    <row r="73" spans="2:11" ht="15.75" hidden="1" customHeight="1" x14ac:dyDescent="0.25">
      <c r="B73" s="720" t="s">
        <v>293</v>
      </c>
      <c r="C73" s="721"/>
      <c r="D73" s="721"/>
      <c r="E73" s="721"/>
      <c r="F73" s="474"/>
      <c r="G73" s="475">
        <f>SUM(G71:G72)</f>
        <v>337342</v>
      </c>
      <c r="H73" s="475"/>
      <c r="I73" s="475">
        <f>SUM(I71:I72)</f>
        <v>0</v>
      </c>
      <c r="J73" s="475">
        <f t="shared" ref="J73:K73" si="51">SUM(J71:J72)</f>
        <v>0</v>
      </c>
      <c r="K73" s="486">
        <f t="shared" si="51"/>
        <v>0</v>
      </c>
    </row>
    <row r="74" spans="2:11" ht="15.75" hidden="1" customHeight="1" x14ac:dyDescent="0.25">
      <c r="B74" s="720" t="s">
        <v>294</v>
      </c>
      <c r="C74" s="721"/>
      <c r="D74" s="721"/>
      <c r="E74" s="721"/>
      <c r="F74" s="488"/>
      <c r="G74" s="489">
        <f>G73+G69+G65</f>
        <v>6890375</v>
      </c>
      <c r="H74" s="489"/>
      <c r="I74" s="475">
        <f>I73+I69+I65</f>
        <v>0</v>
      </c>
      <c r="J74" s="475">
        <f>J73+J69+J65</f>
        <v>0</v>
      </c>
      <c r="K74" s="486">
        <f>K73+K69+K65</f>
        <v>0</v>
      </c>
    </row>
    <row r="75" spans="2:11" ht="15.75" customHeight="1" thickBot="1" x14ac:dyDescent="0.3">
      <c r="B75" s="722" t="s">
        <v>403</v>
      </c>
      <c r="C75" s="723"/>
      <c r="D75" s="723"/>
      <c r="E75" s="723"/>
      <c r="F75" s="416"/>
      <c r="G75" s="417">
        <f>G58+G37</f>
        <v>3319104</v>
      </c>
      <c r="H75" s="417"/>
      <c r="I75" s="417">
        <f t="shared" ref="I75:K75" si="52">I58+I37</f>
        <v>3319104</v>
      </c>
      <c r="J75" s="417">
        <f t="shared" si="52"/>
        <v>2446747</v>
      </c>
      <c r="K75" s="418">
        <f t="shared" si="52"/>
        <v>872357</v>
      </c>
    </row>
    <row r="76" spans="2:11" ht="15.75" customHeight="1" x14ac:dyDescent="0.25">
      <c r="E76" s="419"/>
      <c r="G76" s="360"/>
    </row>
    <row r="77" spans="2:11" ht="15.75" customHeight="1" x14ac:dyDescent="0.25">
      <c r="E77" s="419"/>
    </row>
    <row r="78" spans="2:11" ht="15.75" customHeight="1" x14ac:dyDescent="0.3">
      <c r="E78" s="419"/>
      <c r="I78" s="599">
        <f>I75*0.25</f>
        <v>829776</v>
      </c>
      <c r="J78" s="244"/>
      <c r="K78" s="271">
        <f>I78-K75</f>
        <v>-42581</v>
      </c>
    </row>
    <row r="79" spans="2:11" ht="15.75" customHeight="1" x14ac:dyDescent="0.25">
      <c r="E79" s="419"/>
    </row>
    <row r="80" spans="2:11" ht="15.75" customHeight="1" x14ac:dyDescent="0.25">
      <c r="E80" s="419"/>
    </row>
    <row r="81" spans="5:5" ht="15.75" customHeight="1" x14ac:dyDescent="0.25">
      <c r="E81" s="419"/>
    </row>
    <row r="82" spans="5:5" ht="15.75" customHeight="1" x14ac:dyDescent="0.25">
      <c r="E82" s="419"/>
    </row>
    <row r="83" spans="5:5" ht="15.75" customHeight="1" x14ac:dyDescent="0.25">
      <c r="E83" s="419"/>
    </row>
    <row r="84" spans="5:5" ht="15.75" customHeight="1" x14ac:dyDescent="0.25">
      <c r="E84" s="419"/>
    </row>
    <row r="85" spans="5:5" ht="15.75" customHeight="1" x14ac:dyDescent="0.25">
      <c r="E85" s="419"/>
    </row>
    <row r="86" spans="5:5" ht="15.75" customHeight="1" x14ac:dyDescent="0.25">
      <c r="E86" s="419"/>
    </row>
    <row r="87" spans="5:5" ht="15.75" customHeight="1" x14ac:dyDescent="0.25">
      <c r="E87" s="419"/>
    </row>
    <row r="88" spans="5:5" ht="15.75" customHeight="1" x14ac:dyDescent="0.25">
      <c r="E88" s="419"/>
    </row>
    <row r="89" spans="5:5" ht="15.75" customHeight="1" x14ac:dyDescent="0.25">
      <c r="E89" s="419"/>
    </row>
    <row r="90" spans="5:5" ht="15.75" customHeight="1" x14ac:dyDescent="0.25">
      <c r="E90" s="419"/>
    </row>
    <row r="91" spans="5:5" ht="15.75" customHeight="1" x14ac:dyDescent="0.25">
      <c r="E91" s="419"/>
    </row>
    <row r="92" spans="5:5" ht="15.75" customHeight="1" x14ac:dyDescent="0.25">
      <c r="E92" s="419"/>
    </row>
    <row r="93" spans="5:5" ht="15.75" customHeight="1" x14ac:dyDescent="0.25">
      <c r="E93" s="419"/>
    </row>
    <row r="94" spans="5:5" ht="15.75" customHeight="1" x14ac:dyDescent="0.25">
      <c r="E94" s="419"/>
    </row>
    <row r="95" spans="5:5" ht="15.75" customHeight="1" x14ac:dyDescent="0.25">
      <c r="E95" s="419"/>
    </row>
    <row r="96" spans="5:5" ht="15.75" customHeight="1" x14ac:dyDescent="0.25">
      <c r="E96" s="419"/>
    </row>
    <row r="97" spans="5:5" ht="15.75" customHeight="1" x14ac:dyDescent="0.25">
      <c r="E97" s="419"/>
    </row>
    <row r="98" spans="5:5" ht="15.75" customHeight="1" x14ac:dyDescent="0.25">
      <c r="E98" s="419"/>
    </row>
    <row r="99" spans="5:5" ht="15.75" customHeight="1" x14ac:dyDescent="0.25">
      <c r="E99" s="419"/>
    </row>
    <row r="100" spans="5:5" ht="15.75" customHeight="1" x14ac:dyDescent="0.25">
      <c r="E100" s="419"/>
    </row>
    <row r="101" spans="5:5" ht="15.75" customHeight="1" x14ac:dyDescent="0.25">
      <c r="E101" s="419"/>
    </row>
    <row r="102" spans="5:5" ht="15.75" customHeight="1" x14ac:dyDescent="0.25">
      <c r="E102" s="419"/>
    </row>
    <row r="103" spans="5:5" ht="15.75" customHeight="1" x14ac:dyDescent="0.25">
      <c r="E103" s="419"/>
    </row>
    <row r="104" spans="5:5" ht="15.75" customHeight="1" x14ac:dyDescent="0.25">
      <c r="E104" s="419"/>
    </row>
    <row r="105" spans="5:5" ht="15.75" customHeight="1" x14ac:dyDescent="0.25">
      <c r="E105" s="419"/>
    </row>
    <row r="106" spans="5:5" ht="15.75" customHeight="1" x14ac:dyDescent="0.25">
      <c r="E106" s="419"/>
    </row>
    <row r="107" spans="5:5" ht="15.75" customHeight="1" x14ac:dyDescent="0.25">
      <c r="E107" s="419"/>
    </row>
    <row r="108" spans="5:5" ht="15.75" customHeight="1" x14ac:dyDescent="0.25">
      <c r="E108" s="419"/>
    </row>
    <row r="109" spans="5:5" ht="15.75" customHeight="1" x14ac:dyDescent="0.25">
      <c r="E109" s="419"/>
    </row>
    <row r="110" spans="5:5" ht="15.75" customHeight="1" x14ac:dyDescent="0.25">
      <c r="E110" s="419"/>
    </row>
    <row r="111" spans="5:5" ht="15.75" customHeight="1" x14ac:dyDescent="0.25">
      <c r="E111" s="419"/>
    </row>
    <row r="112" spans="5:5" ht="15.75" customHeight="1" x14ac:dyDescent="0.25">
      <c r="E112" s="419"/>
    </row>
    <row r="113" spans="5:5" ht="15.75" customHeight="1" x14ac:dyDescent="0.25">
      <c r="E113" s="419"/>
    </row>
    <row r="114" spans="5:5" ht="15.75" customHeight="1" x14ac:dyDescent="0.25">
      <c r="E114" s="419"/>
    </row>
    <row r="115" spans="5:5" ht="15.75" customHeight="1" x14ac:dyDescent="0.25">
      <c r="E115" s="419"/>
    </row>
    <row r="116" spans="5:5" ht="15.75" customHeight="1" x14ac:dyDescent="0.25">
      <c r="E116" s="419"/>
    </row>
    <row r="117" spans="5:5" ht="15.75" customHeight="1" x14ac:dyDescent="0.25">
      <c r="E117" s="419"/>
    </row>
    <row r="118" spans="5:5" ht="15.75" customHeight="1" x14ac:dyDescent="0.25">
      <c r="E118" s="419"/>
    </row>
    <row r="119" spans="5:5" ht="15.75" customHeight="1" x14ac:dyDescent="0.25">
      <c r="E119" s="419"/>
    </row>
    <row r="120" spans="5:5" ht="15.75" customHeight="1" x14ac:dyDescent="0.25">
      <c r="E120" s="419"/>
    </row>
    <row r="121" spans="5:5" ht="15.75" customHeight="1" x14ac:dyDescent="0.25">
      <c r="E121" s="419"/>
    </row>
    <row r="122" spans="5:5" ht="15.75" customHeight="1" x14ac:dyDescent="0.25">
      <c r="E122" s="419"/>
    </row>
    <row r="123" spans="5:5" ht="15.75" customHeight="1" x14ac:dyDescent="0.25">
      <c r="E123" s="419"/>
    </row>
    <row r="124" spans="5:5" ht="15.75" customHeight="1" x14ac:dyDescent="0.25">
      <c r="E124" s="419"/>
    </row>
    <row r="125" spans="5:5" ht="15.75" customHeight="1" x14ac:dyDescent="0.25">
      <c r="E125" s="419"/>
    </row>
    <row r="126" spans="5:5" ht="15.75" customHeight="1" x14ac:dyDescent="0.25">
      <c r="E126" s="419"/>
    </row>
    <row r="127" spans="5:5" ht="15.75" customHeight="1" x14ac:dyDescent="0.25">
      <c r="E127" s="419"/>
    </row>
    <row r="128" spans="5:5" ht="15.75" customHeight="1" x14ac:dyDescent="0.25">
      <c r="E128" s="419"/>
    </row>
    <row r="129" spans="5:5" ht="15.75" customHeight="1" x14ac:dyDescent="0.25">
      <c r="E129" s="419"/>
    </row>
    <row r="130" spans="5:5" ht="15.75" customHeight="1" x14ac:dyDescent="0.25">
      <c r="E130" s="419"/>
    </row>
    <row r="131" spans="5:5" ht="15.75" customHeight="1" x14ac:dyDescent="0.25">
      <c r="E131" s="419"/>
    </row>
    <row r="132" spans="5:5" ht="15.75" customHeight="1" x14ac:dyDescent="0.25">
      <c r="E132" s="419"/>
    </row>
    <row r="133" spans="5:5" ht="15.75" customHeight="1" x14ac:dyDescent="0.25">
      <c r="E133" s="419"/>
    </row>
    <row r="134" spans="5:5" ht="15.75" customHeight="1" x14ac:dyDescent="0.25">
      <c r="E134" s="419"/>
    </row>
    <row r="135" spans="5:5" ht="15.75" customHeight="1" x14ac:dyDescent="0.25">
      <c r="E135" s="419"/>
    </row>
    <row r="136" spans="5:5" ht="15.75" customHeight="1" x14ac:dyDescent="0.25">
      <c r="E136" s="419"/>
    </row>
    <row r="137" spans="5:5" ht="15.75" customHeight="1" x14ac:dyDescent="0.25">
      <c r="E137" s="419"/>
    </row>
    <row r="138" spans="5:5" ht="15.75" customHeight="1" x14ac:dyDescent="0.25">
      <c r="E138" s="419"/>
    </row>
    <row r="139" spans="5:5" ht="15.75" customHeight="1" x14ac:dyDescent="0.25">
      <c r="E139" s="419"/>
    </row>
    <row r="140" spans="5:5" ht="15.75" customHeight="1" x14ac:dyDescent="0.25">
      <c r="E140" s="419"/>
    </row>
    <row r="141" spans="5:5" ht="15.75" customHeight="1" x14ac:dyDescent="0.25">
      <c r="E141" s="419"/>
    </row>
    <row r="142" spans="5:5" ht="15.75" customHeight="1" x14ac:dyDescent="0.25">
      <c r="E142" s="419"/>
    </row>
    <row r="143" spans="5:5" ht="15.75" customHeight="1" x14ac:dyDescent="0.25">
      <c r="E143" s="419"/>
    </row>
    <row r="144" spans="5:5" ht="15.75" customHeight="1" x14ac:dyDescent="0.25">
      <c r="E144" s="419"/>
    </row>
    <row r="145" spans="5:5" ht="15.75" customHeight="1" x14ac:dyDescent="0.25">
      <c r="E145" s="419"/>
    </row>
    <row r="146" spans="5:5" ht="15.75" customHeight="1" x14ac:dyDescent="0.25">
      <c r="E146" s="419"/>
    </row>
    <row r="147" spans="5:5" ht="15.75" customHeight="1" x14ac:dyDescent="0.25">
      <c r="E147" s="419"/>
    </row>
    <row r="148" spans="5:5" ht="15.75" customHeight="1" x14ac:dyDescent="0.25">
      <c r="E148" s="419"/>
    </row>
    <row r="149" spans="5:5" ht="15.75" customHeight="1" x14ac:dyDescent="0.25">
      <c r="E149" s="419"/>
    </row>
    <row r="150" spans="5:5" ht="15.75" customHeight="1" x14ac:dyDescent="0.25">
      <c r="E150" s="419"/>
    </row>
    <row r="151" spans="5:5" ht="15.75" customHeight="1" x14ac:dyDescent="0.25">
      <c r="E151" s="419"/>
    </row>
    <row r="152" spans="5:5" ht="15.75" customHeight="1" x14ac:dyDescent="0.25">
      <c r="E152" s="419"/>
    </row>
    <row r="153" spans="5:5" ht="15.75" customHeight="1" x14ac:dyDescent="0.25">
      <c r="E153" s="419"/>
    </row>
    <row r="154" spans="5:5" ht="15.75" customHeight="1" x14ac:dyDescent="0.25">
      <c r="E154" s="419"/>
    </row>
    <row r="155" spans="5:5" ht="15.75" customHeight="1" x14ac:dyDescent="0.25">
      <c r="E155" s="419"/>
    </row>
    <row r="156" spans="5:5" ht="15.75" customHeight="1" x14ac:dyDescent="0.25">
      <c r="E156" s="419"/>
    </row>
    <row r="157" spans="5:5" ht="15.75" customHeight="1" x14ac:dyDescent="0.25">
      <c r="E157" s="419"/>
    </row>
    <row r="158" spans="5:5" ht="15.75" customHeight="1" x14ac:dyDescent="0.25">
      <c r="E158" s="419"/>
    </row>
    <row r="159" spans="5:5" ht="15.75" customHeight="1" x14ac:dyDescent="0.25">
      <c r="E159" s="419"/>
    </row>
    <row r="160" spans="5:5" ht="15.75" customHeight="1" x14ac:dyDescent="0.25">
      <c r="E160" s="419"/>
    </row>
    <row r="161" spans="5:5" ht="15.75" customHeight="1" x14ac:dyDescent="0.25">
      <c r="E161" s="419"/>
    </row>
    <row r="162" spans="5:5" ht="15.75" customHeight="1" x14ac:dyDescent="0.25">
      <c r="E162" s="419"/>
    </row>
    <row r="163" spans="5:5" ht="15.75" customHeight="1" x14ac:dyDescent="0.25">
      <c r="E163" s="419"/>
    </row>
    <row r="164" spans="5:5" ht="15.75" customHeight="1" x14ac:dyDescent="0.25">
      <c r="E164" s="419"/>
    </row>
    <row r="165" spans="5:5" ht="15.75" customHeight="1" x14ac:dyDescent="0.25">
      <c r="E165" s="419"/>
    </row>
    <row r="166" spans="5:5" ht="15.75" customHeight="1" x14ac:dyDescent="0.25">
      <c r="E166" s="419"/>
    </row>
    <row r="167" spans="5:5" ht="15.75" customHeight="1" x14ac:dyDescent="0.25">
      <c r="E167" s="419"/>
    </row>
    <row r="168" spans="5:5" ht="15.75" customHeight="1" x14ac:dyDescent="0.25">
      <c r="E168" s="419"/>
    </row>
    <row r="169" spans="5:5" ht="15.75" customHeight="1" x14ac:dyDescent="0.25">
      <c r="E169" s="419"/>
    </row>
    <row r="170" spans="5:5" ht="15.75" customHeight="1" x14ac:dyDescent="0.25">
      <c r="E170" s="419"/>
    </row>
    <row r="171" spans="5:5" ht="15.75" customHeight="1" x14ac:dyDescent="0.25">
      <c r="E171" s="419"/>
    </row>
    <row r="172" spans="5:5" ht="15.75" customHeight="1" x14ac:dyDescent="0.25">
      <c r="E172" s="419"/>
    </row>
    <row r="173" spans="5:5" ht="15.75" customHeight="1" x14ac:dyDescent="0.25">
      <c r="E173" s="419"/>
    </row>
    <row r="174" spans="5:5" ht="15.75" customHeight="1" x14ac:dyDescent="0.25">
      <c r="E174" s="419"/>
    </row>
    <row r="175" spans="5:5" ht="15.75" customHeight="1" x14ac:dyDescent="0.25">
      <c r="E175" s="419"/>
    </row>
    <row r="176" spans="5:5" ht="15.75" customHeight="1" x14ac:dyDescent="0.25">
      <c r="E176" s="419"/>
    </row>
    <row r="177" spans="5:5" ht="15.75" customHeight="1" x14ac:dyDescent="0.25">
      <c r="E177" s="419"/>
    </row>
    <row r="178" spans="5:5" ht="15.75" customHeight="1" x14ac:dyDescent="0.25">
      <c r="E178" s="419"/>
    </row>
    <row r="179" spans="5:5" ht="15.75" customHeight="1" x14ac:dyDescent="0.25">
      <c r="E179" s="419"/>
    </row>
    <row r="180" spans="5:5" ht="15.75" customHeight="1" x14ac:dyDescent="0.25">
      <c r="E180" s="419"/>
    </row>
    <row r="181" spans="5:5" ht="15.75" customHeight="1" x14ac:dyDescent="0.25">
      <c r="E181" s="419"/>
    </row>
    <row r="182" spans="5:5" ht="15.75" customHeight="1" x14ac:dyDescent="0.25">
      <c r="E182" s="419"/>
    </row>
    <row r="183" spans="5:5" ht="15.75" customHeight="1" x14ac:dyDescent="0.25">
      <c r="E183" s="419"/>
    </row>
    <row r="184" spans="5:5" ht="15.75" customHeight="1" x14ac:dyDescent="0.25">
      <c r="E184" s="419"/>
    </row>
    <row r="185" spans="5:5" ht="15.75" customHeight="1" x14ac:dyDescent="0.25">
      <c r="E185" s="419"/>
    </row>
    <row r="186" spans="5:5" ht="15.75" customHeight="1" x14ac:dyDescent="0.25">
      <c r="E186" s="419"/>
    </row>
    <row r="187" spans="5:5" ht="15.75" customHeight="1" x14ac:dyDescent="0.25">
      <c r="E187" s="419"/>
    </row>
    <row r="188" spans="5:5" ht="15.75" customHeight="1" x14ac:dyDescent="0.25">
      <c r="E188" s="419"/>
    </row>
    <row r="189" spans="5:5" ht="15.75" customHeight="1" x14ac:dyDescent="0.25">
      <c r="E189" s="419"/>
    </row>
    <row r="190" spans="5:5" ht="15.75" customHeight="1" x14ac:dyDescent="0.25">
      <c r="E190" s="419"/>
    </row>
    <row r="191" spans="5:5" ht="15.75" customHeight="1" x14ac:dyDescent="0.25">
      <c r="E191" s="419"/>
    </row>
    <row r="192" spans="5:5" ht="15.75" customHeight="1" x14ac:dyDescent="0.25">
      <c r="E192" s="419"/>
    </row>
    <row r="193" spans="5:5" ht="15.75" customHeight="1" x14ac:dyDescent="0.25">
      <c r="E193" s="419"/>
    </row>
    <row r="194" spans="5:5" ht="15.75" customHeight="1" x14ac:dyDescent="0.25">
      <c r="E194" s="419"/>
    </row>
    <row r="195" spans="5:5" ht="15.75" customHeight="1" x14ac:dyDescent="0.25">
      <c r="E195" s="419"/>
    </row>
    <row r="196" spans="5:5" ht="15.75" customHeight="1" x14ac:dyDescent="0.25">
      <c r="E196" s="419"/>
    </row>
    <row r="197" spans="5:5" ht="15.75" customHeight="1" x14ac:dyDescent="0.25">
      <c r="E197" s="419"/>
    </row>
    <row r="198" spans="5:5" ht="15.75" customHeight="1" x14ac:dyDescent="0.25">
      <c r="E198" s="419"/>
    </row>
    <row r="199" spans="5:5" ht="15.75" customHeight="1" x14ac:dyDescent="0.25">
      <c r="E199" s="419"/>
    </row>
    <row r="200" spans="5:5" ht="15.75" customHeight="1" x14ac:dyDescent="0.25">
      <c r="E200" s="419"/>
    </row>
    <row r="201" spans="5:5" ht="15.75" customHeight="1" x14ac:dyDescent="0.25">
      <c r="E201" s="419"/>
    </row>
    <row r="202" spans="5:5" ht="15.75" customHeight="1" x14ac:dyDescent="0.25">
      <c r="E202" s="419"/>
    </row>
    <row r="203" spans="5:5" ht="15.75" customHeight="1" x14ac:dyDescent="0.25">
      <c r="E203" s="419"/>
    </row>
    <row r="204" spans="5:5" ht="15.75" customHeight="1" x14ac:dyDescent="0.25">
      <c r="E204" s="419"/>
    </row>
    <row r="205" spans="5:5" ht="15.75" customHeight="1" x14ac:dyDescent="0.25">
      <c r="E205" s="419"/>
    </row>
    <row r="206" spans="5:5" ht="15.75" customHeight="1" x14ac:dyDescent="0.25">
      <c r="E206" s="419"/>
    </row>
    <row r="207" spans="5:5" ht="15.75" customHeight="1" x14ac:dyDescent="0.25">
      <c r="E207" s="419"/>
    </row>
    <row r="208" spans="5:5" ht="15.75" customHeight="1" x14ac:dyDescent="0.25">
      <c r="E208" s="419"/>
    </row>
    <row r="209" spans="5:5" ht="15.75" customHeight="1" x14ac:dyDescent="0.25">
      <c r="E209" s="419"/>
    </row>
    <row r="210" spans="5:5" ht="15.75" customHeight="1" x14ac:dyDescent="0.25">
      <c r="E210" s="419"/>
    </row>
    <row r="211" spans="5:5" ht="15.75" customHeight="1" x14ac:dyDescent="0.25">
      <c r="E211" s="419"/>
    </row>
    <row r="212" spans="5:5" ht="15.75" customHeight="1" x14ac:dyDescent="0.25">
      <c r="E212" s="419"/>
    </row>
    <row r="213" spans="5:5" ht="15.75" customHeight="1" x14ac:dyDescent="0.25">
      <c r="E213" s="419"/>
    </row>
    <row r="214" spans="5:5" ht="15.75" customHeight="1" x14ac:dyDescent="0.25">
      <c r="E214" s="419"/>
    </row>
    <row r="215" spans="5:5" ht="15.75" customHeight="1" x14ac:dyDescent="0.25">
      <c r="E215" s="419"/>
    </row>
    <row r="216" spans="5:5" ht="15.75" customHeight="1" x14ac:dyDescent="0.25">
      <c r="E216" s="419"/>
    </row>
    <row r="217" spans="5:5" ht="15.75" customHeight="1" x14ac:dyDescent="0.25">
      <c r="E217" s="419"/>
    </row>
    <row r="218" spans="5:5" ht="15.75" customHeight="1" x14ac:dyDescent="0.25">
      <c r="E218" s="419"/>
    </row>
    <row r="219" spans="5:5" ht="15.75" customHeight="1" x14ac:dyDescent="0.25">
      <c r="E219" s="419"/>
    </row>
    <row r="220" spans="5:5" ht="15.75" customHeight="1" x14ac:dyDescent="0.25">
      <c r="E220" s="419"/>
    </row>
    <row r="221" spans="5:5" ht="15.75" customHeight="1" x14ac:dyDescent="0.25">
      <c r="E221" s="419"/>
    </row>
    <row r="222" spans="5:5" ht="15.75" customHeight="1" x14ac:dyDescent="0.25">
      <c r="E222" s="419"/>
    </row>
    <row r="223" spans="5:5" ht="15.75" customHeight="1" x14ac:dyDescent="0.25">
      <c r="E223" s="419"/>
    </row>
    <row r="224" spans="5:5" ht="15.75" customHeight="1" x14ac:dyDescent="0.25">
      <c r="E224" s="419"/>
    </row>
    <row r="225" spans="5:5" ht="15.75" customHeight="1" x14ac:dyDescent="0.25">
      <c r="E225" s="419"/>
    </row>
    <row r="226" spans="5:5" ht="15.75" customHeight="1" x14ac:dyDescent="0.25">
      <c r="E226" s="419"/>
    </row>
    <row r="227" spans="5:5" ht="15.75" customHeight="1" x14ac:dyDescent="0.25">
      <c r="E227" s="419"/>
    </row>
    <row r="228" spans="5:5" ht="15.75" customHeight="1" x14ac:dyDescent="0.25">
      <c r="E228" s="419"/>
    </row>
    <row r="229" spans="5:5" ht="15.75" customHeight="1" x14ac:dyDescent="0.25">
      <c r="E229" s="419"/>
    </row>
    <row r="230" spans="5:5" ht="15.75" customHeight="1" x14ac:dyDescent="0.25">
      <c r="E230" s="419"/>
    </row>
    <row r="231" spans="5:5" ht="15.75" customHeight="1" x14ac:dyDescent="0.25">
      <c r="E231" s="419"/>
    </row>
    <row r="232" spans="5:5" ht="15.75" customHeight="1" x14ac:dyDescent="0.25">
      <c r="E232" s="419"/>
    </row>
    <row r="233" spans="5:5" ht="15.75" customHeight="1" x14ac:dyDescent="0.25">
      <c r="E233" s="419"/>
    </row>
    <row r="234" spans="5:5" ht="15.75" customHeight="1" x14ac:dyDescent="0.25">
      <c r="E234" s="419"/>
    </row>
    <row r="235" spans="5:5" ht="15.75" customHeight="1" x14ac:dyDescent="0.25">
      <c r="E235" s="419"/>
    </row>
    <row r="236" spans="5:5" ht="15.75" customHeight="1" x14ac:dyDescent="0.25">
      <c r="E236" s="419"/>
    </row>
    <row r="237" spans="5:5" ht="15.75" customHeight="1" x14ac:dyDescent="0.25">
      <c r="E237" s="419"/>
    </row>
    <row r="238" spans="5:5" ht="15.75" customHeight="1" x14ac:dyDescent="0.25">
      <c r="E238" s="419"/>
    </row>
    <row r="239" spans="5:5" ht="15.75" customHeight="1" x14ac:dyDescent="0.25">
      <c r="E239" s="419"/>
    </row>
    <row r="240" spans="5:5" ht="15.75" customHeight="1" x14ac:dyDescent="0.25">
      <c r="E240" s="419"/>
    </row>
    <row r="241" spans="5:5" ht="15.75" customHeight="1" x14ac:dyDescent="0.25">
      <c r="E241" s="419"/>
    </row>
    <row r="242" spans="5:5" ht="15.75" customHeight="1" x14ac:dyDescent="0.25">
      <c r="E242" s="419"/>
    </row>
    <row r="243" spans="5:5" ht="15.75" customHeight="1" x14ac:dyDescent="0.25">
      <c r="E243" s="419"/>
    </row>
    <row r="244" spans="5:5" ht="15.75" customHeight="1" x14ac:dyDescent="0.25">
      <c r="E244" s="419"/>
    </row>
    <row r="245" spans="5:5" ht="15.75" customHeight="1" x14ac:dyDescent="0.25">
      <c r="E245" s="419"/>
    </row>
    <row r="246" spans="5:5" ht="15.75" customHeight="1" x14ac:dyDescent="0.25">
      <c r="E246" s="419"/>
    </row>
    <row r="247" spans="5:5" ht="15.75" customHeight="1" x14ac:dyDescent="0.25">
      <c r="E247" s="419"/>
    </row>
    <row r="248" spans="5:5" ht="15.75" customHeight="1" x14ac:dyDescent="0.25">
      <c r="E248" s="419"/>
    </row>
    <row r="249" spans="5:5" ht="15.75" customHeight="1" x14ac:dyDescent="0.25">
      <c r="E249" s="419"/>
    </row>
    <row r="250" spans="5:5" ht="15.75" customHeight="1" x14ac:dyDescent="0.25">
      <c r="E250" s="419"/>
    </row>
    <row r="251" spans="5:5" ht="15.75" customHeight="1" x14ac:dyDescent="0.25">
      <c r="E251" s="419"/>
    </row>
    <row r="252" spans="5:5" ht="15.75" customHeight="1" x14ac:dyDescent="0.25">
      <c r="E252" s="419"/>
    </row>
    <row r="253" spans="5:5" ht="15.75" customHeight="1" x14ac:dyDescent="0.25">
      <c r="E253" s="419"/>
    </row>
    <row r="254" spans="5:5" ht="15.75" customHeight="1" x14ac:dyDescent="0.25">
      <c r="E254" s="419"/>
    </row>
    <row r="255" spans="5:5" ht="15.75" customHeight="1" x14ac:dyDescent="0.25">
      <c r="E255" s="419"/>
    </row>
    <row r="256" spans="5:5" ht="15.75" customHeight="1" x14ac:dyDescent="0.25">
      <c r="E256" s="419"/>
    </row>
    <row r="257" spans="5:5" ht="15.75" customHeight="1" x14ac:dyDescent="0.25">
      <c r="E257" s="419"/>
    </row>
    <row r="258" spans="5:5" ht="15.75" customHeight="1" x14ac:dyDescent="0.25">
      <c r="E258" s="419"/>
    </row>
    <row r="259" spans="5:5" ht="15.75" customHeight="1" x14ac:dyDescent="0.25">
      <c r="E259" s="419"/>
    </row>
    <row r="260" spans="5:5" ht="15.75" customHeight="1" x14ac:dyDescent="0.25">
      <c r="E260" s="419"/>
    </row>
    <row r="261" spans="5:5" ht="15.75" customHeight="1" x14ac:dyDescent="0.25">
      <c r="E261" s="419"/>
    </row>
    <row r="262" spans="5:5" ht="15.75" customHeight="1" x14ac:dyDescent="0.25">
      <c r="E262" s="419"/>
    </row>
    <row r="263" spans="5:5" ht="15.75" customHeight="1" x14ac:dyDescent="0.25">
      <c r="E263" s="419"/>
    </row>
    <row r="264" spans="5:5" ht="15.75" customHeight="1" x14ac:dyDescent="0.25">
      <c r="E264" s="419"/>
    </row>
    <row r="265" spans="5:5" ht="15.75" customHeight="1" x14ac:dyDescent="0.25">
      <c r="E265" s="419"/>
    </row>
    <row r="266" spans="5:5" ht="15.75" customHeight="1" x14ac:dyDescent="0.25">
      <c r="E266" s="419"/>
    </row>
    <row r="267" spans="5:5" ht="15.75" customHeight="1" x14ac:dyDescent="0.25">
      <c r="E267" s="419"/>
    </row>
    <row r="268" spans="5:5" ht="15.75" customHeight="1" x14ac:dyDescent="0.25">
      <c r="E268" s="419"/>
    </row>
    <row r="269" spans="5:5" ht="15.75" customHeight="1" x14ac:dyDescent="0.25">
      <c r="E269" s="419"/>
    </row>
    <row r="270" spans="5:5" ht="15.75" customHeight="1" x14ac:dyDescent="0.25">
      <c r="E270" s="419"/>
    </row>
    <row r="271" spans="5:5" ht="15.75" customHeight="1" x14ac:dyDescent="0.25">
      <c r="E271" s="419"/>
    </row>
    <row r="272" spans="5:5" ht="15.75" customHeight="1" x14ac:dyDescent="0.25">
      <c r="E272" s="419"/>
    </row>
    <row r="273" spans="5:5" ht="15.75" customHeight="1" x14ac:dyDescent="0.25">
      <c r="E273" s="419"/>
    </row>
    <row r="274" spans="5:5" ht="15.75" customHeight="1" x14ac:dyDescent="0.25">
      <c r="E274" s="419"/>
    </row>
    <row r="275" spans="5:5" ht="15.75" customHeight="1" x14ac:dyDescent="0.25">
      <c r="E275" s="419"/>
    </row>
    <row r="276" spans="5:5" ht="15.75" customHeight="1" x14ac:dyDescent="0.25">
      <c r="E276" s="419"/>
    </row>
    <row r="277" spans="5:5" ht="15.75" customHeight="1" x14ac:dyDescent="0.25">
      <c r="E277" s="419"/>
    </row>
    <row r="278" spans="5:5" ht="15.75" customHeight="1" x14ac:dyDescent="0.25">
      <c r="E278" s="419"/>
    </row>
    <row r="279" spans="5:5" ht="15.75" customHeight="1" x14ac:dyDescent="0.25">
      <c r="E279" s="419"/>
    </row>
    <row r="280" spans="5:5" ht="15.75" customHeight="1" x14ac:dyDescent="0.25">
      <c r="E280" s="419"/>
    </row>
    <row r="281" spans="5:5" ht="15.75" customHeight="1" x14ac:dyDescent="0.25">
      <c r="E281" s="419"/>
    </row>
    <row r="282" spans="5:5" ht="15.75" customHeight="1" x14ac:dyDescent="0.25">
      <c r="E282" s="419"/>
    </row>
    <row r="283" spans="5:5" ht="15.75" customHeight="1" x14ac:dyDescent="0.25">
      <c r="E283" s="419"/>
    </row>
    <row r="284" spans="5:5" ht="15.75" customHeight="1" x14ac:dyDescent="0.25">
      <c r="E284" s="419"/>
    </row>
    <row r="285" spans="5:5" ht="15.75" customHeight="1" x14ac:dyDescent="0.25">
      <c r="E285" s="419"/>
    </row>
    <row r="286" spans="5:5" ht="15.75" customHeight="1" x14ac:dyDescent="0.25">
      <c r="E286" s="419"/>
    </row>
    <row r="287" spans="5:5" ht="15.75" customHeight="1" x14ac:dyDescent="0.25">
      <c r="E287" s="419"/>
    </row>
    <row r="288" spans="5:5" ht="15.75" customHeight="1" x14ac:dyDescent="0.25">
      <c r="E288" s="419"/>
    </row>
    <row r="289" spans="5:5" ht="15.75" customHeight="1" x14ac:dyDescent="0.25">
      <c r="E289" s="419"/>
    </row>
    <row r="290" spans="5:5" ht="15.75" customHeight="1" x14ac:dyDescent="0.25">
      <c r="E290" s="419"/>
    </row>
    <row r="291" spans="5:5" ht="15.75" customHeight="1" x14ac:dyDescent="0.25">
      <c r="E291" s="419"/>
    </row>
    <row r="292" spans="5:5" ht="15.75" customHeight="1" x14ac:dyDescent="0.25">
      <c r="E292" s="419"/>
    </row>
    <row r="293" spans="5:5" ht="15.75" customHeight="1" x14ac:dyDescent="0.25">
      <c r="E293" s="419"/>
    </row>
    <row r="294" spans="5:5" ht="15.75" customHeight="1" x14ac:dyDescent="0.25">
      <c r="E294" s="419"/>
    </row>
    <row r="295" spans="5:5" ht="15.75" customHeight="1" x14ac:dyDescent="0.25">
      <c r="E295" s="419"/>
    </row>
    <row r="296" spans="5:5" ht="15.75" customHeight="1" x14ac:dyDescent="0.25">
      <c r="E296" s="419"/>
    </row>
    <row r="297" spans="5:5" ht="15.75" customHeight="1" x14ac:dyDescent="0.25">
      <c r="E297" s="419"/>
    </row>
    <row r="298" spans="5:5" ht="15.75" customHeight="1" x14ac:dyDescent="0.25">
      <c r="E298" s="419"/>
    </row>
    <row r="299" spans="5:5" ht="15.75" customHeight="1" x14ac:dyDescent="0.25">
      <c r="E299" s="419"/>
    </row>
    <row r="300" spans="5:5" ht="15.75" customHeight="1" x14ac:dyDescent="0.25">
      <c r="E300" s="419"/>
    </row>
    <row r="301" spans="5:5" ht="15.75" customHeight="1" x14ac:dyDescent="0.25">
      <c r="E301" s="419"/>
    </row>
    <row r="302" spans="5:5" ht="15.75" customHeight="1" x14ac:dyDescent="0.25">
      <c r="E302" s="419"/>
    </row>
    <row r="303" spans="5:5" ht="15.75" customHeight="1" x14ac:dyDescent="0.25">
      <c r="E303" s="419"/>
    </row>
    <row r="304" spans="5:5" ht="15.75" customHeight="1" x14ac:dyDescent="0.25">
      <c r="E304" s="419"/>
    </row>
    <row r="305" spans="5:5" ht="15.75" customHeight="1" x14ac:dyDescent="0.25">
      <c r="E305" s="419"/>
    </row>
    <row r="306" spans="5:5" ht="15.75" customHeight="1" x14ac:dyDescent="0.25">
      <c r="E306" s="419"/>
    </row>
    <row r="307" spans="5:5" ht="15.75" customHeight="1" x14ac:dyDescent="0.25">
      <c r="E307" s="419"/>
    </row>
    <row r="308" spans="5:5" ht="15.75" customHeight="1" x14ac:dyDescent="0.25">
      <c r="E308" s="419"/>
    </row>
    <row r="309" spans="5:5" ht="15.75" customHeight="1" x14ac:dyDescent="0.25">
      <c r="E309" s="419"/>
    </row>
    <row r="310" spans="5:5" ht="15.75" customHeight="1" x14ac:dyDescent="0.25">
      <c r="E310" s="419"/>
    </row>
    <row r="311" spans="5:5" ht="15.75" customHeight="1" x14ac:dyDescent="0.25">
      <c r="E311" s="419"/>
    </row>
    <row r="312" spans="5:5" ht="15.75" customHeight="1" x14ac:dyDescent="0.25">
      <c r="E312" s="419"/>
    </row>
    <row r="313" spans="5:5" ht="15.75" customHeight="1" x14ac:dyDescent="0.25">
      <c r="E313" s="419"/>
    </row>
    <row r="314" spans="5:5" ht="15.75" customHeight="1" x14ac:dyDescent="0.25">
      <c r="E314" s="419"/>
    </row>
    <row r="315" spans="5:5" ht="15.75" customHeight="1" x14ac:dyDescent="0.25">
      <c r="E315" s="419"/>
    </row>
    <row r="316" spans="5:5" ht="15.75" customHeight="1" x14ac:dyDescent="0.25">
      <c r="E316" s="419"/>
    </row>
    <row r="317" spans="5:5" ht="15.75" customHeight="1" x14ac:dyDescent="0.25">
      <c r="E317" s="419"/>
    </row>
    <row r="318" spans="5:5" ht="15.75" customHeight="1" x14ac:dyDescent="0.25">
      <c r="E318" s="419"/>
    </row>
    <row r="319" spans="5:5" ht="15.75" customHeight="1" x14ac:dyDescent="0.25">
      <c r="E319" s="419"/>
    </row>
    <row r="320" spans="5:5" ht="15.75" customHeight="1" x14ac:dyDescent="0.25">
      <c r="E320" s="419"/>
    </row>
    <row r="321" spans="5:5" ht="15.75" customHeight="1" x14ac:dyDescent="0.25">
      <c r="E321" s="419"/>
    </row>
    <row r="322" spans="5:5" ht="15.75" customHeight="1" x14ac:dyDescent="0.25">
      <c r="E322" s="419"/>
    </row>
    <row r="323" spans="5:5" ht="15.75" customHeight="1" x14ac:dyDescent="0.25">
      <c r="E323" s="419"/>
    </row>
    <row r="324" spans="5:5" ht="15.75" customHeight="1" x14ac:dyDescent="0.25">
      <c r="E324" s="419"/>
    </row>
    <row r="325" spans="5:5" ht="15.75" customHeight="1" x14ac:dyDescent="0.25">
      <c r="E325" s="419"/>
    </row>
    <row r="326" spans="5:5" ht="15.75" customHeight="1" x14ac:dyDescent="0.25">
      <c r="E326" s="419"/>
    </row>
    <row r="327" spans="5:5" ht="15.75" customHeight="1" x14ac:dyDescent="0.25">
      <c r="E327" s="419"/>
    </row>
    <row r="328" spans="5:5" ht="15.75" customHeight="1" x14ac:dyDescent="0.25">
      <c r="E328" s="419"/>
    </row>
    <row r="329" spans="5:5" ht="15.75" customHeight="1" x14ac:dyDescent="0.25">
      <c r="E329" s="419"/>
    </row>
    <row r="330" spans="5:5" ht="15.75" customHeight="1" x14ac:dyDescent="0.25">
      <c r="E330" s="419"/>
    </row>
    <row r="331" spans="5:5" ht="15.75" customHeight="1" x14ac:dyDescent="0.25">
      <c r="E331" s="419"/>
    </row>
    <row r="332" spans="5:5" ht="15.75" customHeight="1" x14ac:dyDescent="0.25">
      <c r="E332" s="419"/>
    </row>
    <row r="333" spans="5:5" ht="15.75" customHeight="1" x14ac:dyDescent="0.25">
      <c r="E333" s="419"/>
    </row>
    <row r="334" spans="5:5" ht="15.75" customHeight="1" x14ac:dyDescent="0.25">
      <c r="E334" s="419"/>
    </row>
    <row r="335" spans="5:5" ht="15.75" customHeight="1" x14ac:dyDescent="0.25">
      <c r="E335" s="419"/>
    </row>
    <row r="336" spans="5:5" ht="15.75" customHeight="1" x14ac:dyDescent="0.25">
      <c r="E336" s="419"/>
    </row>
    <row r="337" spans="5:5" ht="15.75" customHeight="1" x14ac:dyDescent="0.25">
      <c r="E337" s="419"/>
    </row>
    <row r="338" spans="5:5" ht="15.75" customHeight="1" x14ac:dyDescent="0.25">
      <c r="E338" s="419"/>
    </row>
    <row r="339" spans="5:5" ht="15.75" customHeight="1" x14ac:dyDescent="0.25">
      <c r="E339" s="419"/>
    </row>
    <row r="340" spans="5:5" ht="15.75" customHeight="1" x14ac:dyDescent="0.25">
      <c r="E340" s="419"/>
    </row>
    <row r="341" spans="5:5" ht="15.75" customHeight="1" x14ac:dyDescent="0.25">
      <c r="E341" s="419"/>
    </row>
    <row r="342" spans="5:5" ht="15.75" customHeight="1" x14ac:dyDescent="0.25">
      <c r="E342" s="419"/>
    </row>
    <row r="343" spans="5:5" ht="15.75" customHeight="1" x14ac:dyDescent="0.25">
      <c r="E343" s="419"/>
    </row>
    <row r="344" spans="5:5" ht="15.75" customHeight="1" x14ac:dyDescent="0.25">
      <c r="E344" s="419"/>
    </row>
    <row r="345" spans="5:5" ht="15.75" customHeight="1" x14ac:dyDescent="0.25">
      <c r="E345" s="419"/>
    </row>
    <row r="346" spans="5:5" ht="15.75" customHeight="1" x14ac:dyDescent="0.25">
      <c r="E346" s="419"/>
    </row>
    <row r="347" spans="5:5" ht="15.75" customHeight="1" x14ac:dyDescent="0.25">
      <c r="E347" s="419"/>
    </row>
    <row r="348" spans="5:5" ht="15.75" customHeight="1" x14ac:dyDescent="0.25">
      <c r="E348" s="419"/>
    </row>
    <row r="349" spans="5:5" ht="15.75" customHeight="1" x14ac:dyDescent="0.25">
      <c r="E349" s="419"/>
    </row>
    <row r="350" spans="5:5" ht="15.75" customHeight="1" x14ac:dyDescent="0.25">
      <c r="E350" s="419"/>
    </row>
    <row r="351" spans="5:5" ht="15.75" customHeight="1" x14ac:dyDescent="0.25">
      <c r="E351" s="419"/>
    </row>
    <row r="352" spans="5:5" ht="15.75" customHeight="1" x14ac:dyDescent="0.25">
      <c r="E352" s="419"/>
    </row>
    <row r="353" spans="5:5" ht="15.75" customHeight="1" x14ac:dyDescent="0.25">
      <c r="E353" s="419"/>
    </row>
    <row r="354" spans="5:5" ht="15.75" customHeight="1" x14ac:dyDescent="0.25">
      <c r="E354" s="419"/>
    </row>
    <row r="355" spans="5:5" ht="15.75" customHeight="1" x14ac:dyDescent="0.25">
      <c r="E355" s="419"/>
    </row>
    <row r="356" spans="5:5" ht="15.75" customHeight="1" x14ac:dyDescent="0.25">
      <c r="E356" s="419"/>
    </row>
    <row r="357" spans="5:5" ht="15.75" customHeight="1" x14ac:dyDescent="0.25">
      <c r="E357" s="419"/>
    </row>
    <row r="358" spans="5:5" ht="15.75" customHeight="1" x14ac:dyDescent="0.25">
      <c r="E358" s="419"/>
    </row>
    <row r="359" spans="5:5" ht="15.75" customHeight="1" x14ac:dyDescent="0.25">
      <c r="E359" s="419"/>
    </row>
    <row r="360" spans="5:5" ht="15.75" customHeight="1" x14ac:dyDescent="0.25">
      <c r="E360" s="419"/>
    </row>
    <row r="361" spans="5:5" ht="15.75" customHeight="1" x14ac:dyDescent="0.25">
      <c r="E361" s="419"/>
    </row>
    <row r="362" spans="5:5" ht="15.75" customHeight="1" x14ac:dyDescent="0.25">
      <c r="E362" s="419"/>
    </row>
    <row r="363" spans="5:5" ht="15.75" customHeight="1" x14ac:dyDescent="0.25">
      <c r="E363" s="419"/>
    </row>
    <row r="364" spans="5:5" ht="15.75" customHeight="1" x14ac:dyDescent="0.25">
      <c r="E364" s="419"/>
    </row>
    <row r="365" spans="5:5" ht="15.75" customHeight="1" x14ac:dyDescent="0.25">
      <c r="E365" s="419"/>
    </row>
    <row r="366" spans="5:5" ht="15.75" customHeight="1" x14ac:dyDescent="0.25">
      <c r="E366" s="419"/>
    </row>
    <row r="367" spans="5:5" ht="15.75" customHeight="1" x14ac:dyDescent="0.25">
      <c r="E367" s="419"/>
    </row>
    <row r="368" spans="5:5" ht="15.75" customHeight="1" x14ac:dyDescent="0.25">
      <c r="E368" s="419"/>
    </row>
    <row r="369" spans="5:5" ht="15.75" customHeight="1" x14ac:dyDescent="0.25">
      <c r="E369" s="419"/>
    </row>
    <row r="370" spans="5:5" ht="15.75" customHeight="1" x14ac:dyDescent="0.25">
      <c r="E370" s="419"/>
    </row>
    <row r="371" spans="5:5" ht="15.75" customHeight="1" x14ac:dyDescent="0.25">
      <c r="E371" s="419"/>
    </row>
    <row r="372" spans="5:5" ht="15.75" customHeight="1" x14ac:dyDescent="0.25">
      <c r="E372" s="419"/>
    </row>
    <row r="373" spans="5:5" ht="15.75" customHeight="1" x14ac:dyDescent="0.25">
      <c r="E373" s="419"/>
    </row>
    <row r="374" spans="5:5" ht="15.75" customHeight="1" x14ac:dyDescent="0.25">
      <c r="E374" s="419"/>
    </row>
    <row r="375" spans="5:5" ht="15.75" customHeight="1" x14ac:dyDescent="0.25">
      <c r="E375" s="419"/>
    </row>
    <row r="376" spans="5:5" ht="15.75" customHeight="1" x14ac:dyDescent="0.25">
      <c r="E376" s="419"/>
    </row>
    <row r="377" spans="5:5" ht="15.75" customHeight="1" x14ac:dyDescent="0.25">
      <c r="E377" s="419"/>
    </row>
    <row r="378" spans="5:5" ht="15.75" customHeight="1" x14ac:dyDescent="0.25">
      <c r="E378" s="419"/>
    </row>
    <row r="379" spans="5:5" ht="15.75" customHeight="1" x14ac:dyDescent="0.25">
      <c r="E379" s="419"/>
    </row>
    <row r="380" spans="5:5" ht="15.75" customHeight="1" x14ac:dyDescent="0.25">
      <c r="E380" s="419"/>
    </row>
    <row r="381" spans="5:5" ht="15.75" customHeight="1" x14ac:dyDescent="0.25">
      <c r="E381" s="419"/>
    </row>
    <row r="382" spans="5:5" ht="15.75" customHeight="1" x14ac:dyDescent="0.25">
      <c r="E382" s="419"/>
    </row>
    <row r="383" spans="5:5" ht="15.75" customHeight="1" x14ac:dyDescent="0.25">
      <c r="E383" s="419"/>
    </row>
    <row r="384" spans="5:5" ht="15.75" customHeight="1" x14ac:dyDescent="0.25">
      <c r="E384" s="419"/>
    </row>
    <row r="385" spans="5:5" ht="15.75" customHeight="1" x14ac:dyDescent="0.25">
      <c r="E385" s="419"/>
    </row>
    <row r="386" spans="5:5" ht="15.75" customHeight="1" x14ac:dyDescent="0.25">
      <c r="E386" s="419"/>
    </row>
    <row r="387" spans="5:5" ht="15.75" customHeight="1" x14ac:dyDescent="0.25">
      <c r="E387" s="419"/>
    </row>
    <row r="388" spans="5:5" ht="15.75" customHeight="1" x14ac:dyDescent="0.25">
      <c r="E388" s="419"/>
    </row>
    <row r="389" spans="5:5" ht="15.75" customHeight="1" x14ac:dyDescent="0.25">
      <c r="E389" s="419"/>
    </row>
    <row r="390" spans="5:5" ht="15.75" customHeight="1" x14ac:dyDescent="0.25">
      <c r="E390" s="419"/>
    </row>
    <row r="391" spans="5:5" ht="15.75" customHeight="1" x14ac:dyDescent="0.25">
      <c r="E391" s="419"/>
    </row>
    <row r="392" spans="5:5" ht="15.75" customHeight="1" x14ac:dyDescent="0.25">
      <c r="E392" s="419"/>
    </row>
    <row r="393" spans="5:5" ht="15.75" customHeight="1" x14ac:dyDescent="0.25">
      <c r="E393" s="419"/>
    </row>
    <row r="394" spans="5:5" ht="15.75" customHeight="1" x14ac:dyDescent="0.25">
      <c r="E394" s="419"/>
    </row>
    <row r="395" spans="5:5" ht="15.75" customHeight="1" x14ac:dyDescent="0.25">
      <c r="E395" s="419"/>
    </row>
    <row r="396" spans="5:5" ht="15.75" customHeight="1" x14ac:dyDescent="0.25">
      <c r="E396" s="419"/>
    </row>
    <row r="397" spans="5:5" ht="15.75" customHeight="1" x14ac:dyDescent="0.25">
      <c r="E397" s="419"/>
    </row>
    <row r="398" spans="5:5" ht="15.75" customHeight="1" x14ac:dyDescent="0.25">
      <c r="E398" s="419"/>
    </row>
    <row r="399" spans="5:5" ht="15.75" customHeight="1" x14ac:dyDescent="0.25">
      <c r="E399" s="419"/>
    </row>
    <row r="400" spans="5:5" ht="15.75" customHeight="1" x14ac:dyDescent="0.25">
      <c r="E400" s="419"/>
    </row>
    <row r="401" spans="5:5" ht="15.75" customHeight="1" x14ac:dyDescent="0.25">
      <c r="E401" s="419"/>
    </row>
    <row r="402" spans="5:5" ht="15.75" customHeight="1" x14ac:dyDescent="0.25">
      <c r="E402" s="419"/>
    </row>
    <row r="403" spans="5:5" ht="15.75" customHeight="1" x14ac:dyDescent="0.25">
      <c r="E403" s="419"/>
    </row>
    <row r="404" spans="5:5" ht="15.75" customHeight="1" x14ac:dyDescent="0.25">
      <c r="E404" s="419"/>
    </row>
    <row r="405" spans="5:5" ht="15.75" customHeight="1" x14ac:dyDescent="0.25">
      <c r="E405" s="419"/>
    </row>
    <row r="406" spans="5:5" ht="15.75" customHeight="1" x14ac:dyDescent="0.25">
      <c r="E406" s="419"/>
    </row>
    <row r="407" spans="5:5" ht="15.75" customHeight="1" x14ac:dyDescent="0.25">
      <c r="E407" s="419"/>
    </row>
    <row r="408" spans="5:5" ht="15.75" customHeight="1" x14ac:dyDescent="0.25">
      <c r="E408" s="419"/>
    </row>
    <row r="409" spans="5:5" ht="15.75" customHeight="1" x14ac:dyDescent="0.25">
      <c r="E409" s="419"/>
    </row>
    <row r="410" spans="5:5" ht="15.75" customHeight="1" x14ac:dyDescent="0.25">
      <c r="E410" s="419"/>
    </row>
    <row r="411" spans="5:5" ht="15.75" customHeight="1" x14ac:dyDescent="0.25">
      <c r="E411" s="419"/>
    </row>
    <row r="412" spans="5:5" ht="15.75" customHeight="1" x14ac:dyDescent="0.25">
      <c r="E412" s="419"/>
    </row>
    <row r="413" spans="5:5" ht="15.75" customHeight="1" x14ac:dyDescent="0.25">
      <c r="E413" s="419"/>
    </row>
    <row r="414" spans="5:5" ht="15.75" customHeight="1" x14ac:dyDescent="0.25">
      <c r="E414" s="419"/>
    </row>
    <row r="415" spans="5:5" ht="15.75" customHeight="1" x14ac:dyDescent="0.25">
      <c r="E415" s="419"/>
    </row>
    <row r="416" spans="5:5" ht="15.75" customHeight="1" x14ac:dyDescent="0.25">
      <c r="E416" s="419"/>
    </row>
    <row r="417" spans="5:5" ht="15.75" customHeight="1" x14ac:dyDescent="0.25">
      <c r="E417" s="419"/>
    </row>
    <row r="418" spans="5:5" ht="15.75" customHeight="1" x14ac:dyDescent="0.25">
      <c r="E418" s="419"/>
    </row>
    <row r="419" spans="5:5" ht="15.75" customHeight="1" x14ac:dyDescent="0.25">
      <c r="E419" s="419"/>
    </row>
    <row r="420" spans="5:5" ht="15.75" customHeight="1" x14ac:dyDescent="0.25">
      <c r="E420" s="419"/>
    </row>
    <row r="421" spans="5:5" ht="15.75" customHeight="1" x14ac:dyDescent="0.25">
      <c r="E421" s="419"/>
    </row>
    <row r="422" spans="5:5" ht="15.75" customHeight="1" x14ac:dyDescent="0.25">
      <c r="E422" s="419"/>
    </row>
    <row r="423" spans="5:5" ht="15.75" customHeight="1" x14ac:dyDescent="0.25">
      <c r="E423" s="419"/>
    </row>
    <row r="424" spans="5:5" ht="15.75" customHeight="1" x14ac:dyDescent="0.25">
      <c r="E424" s="419"/>
    </row>
    <row r="425" spans="5:5" ht="15.75" customHeight="1" x14ac:dyDescent="0.25">
      <c r="E425" s="419"/>
    </row>
    <row r="426" spans="5:5" ht="15.75" customHeight="1" x14ac:dyDescent="0.25">
      <c r="E426" s="419"/>
    </row>
    <row r="427" spans="5:5" ht="15.75" customHeight="1" x14ac:dyDescent="0.25">
      <c r="E427" s="419"/>
    </row>
    <row r="428" spans="5:5" ht="15.75" customHeight="1" x14ac:dyDescent="0.25">
      <c r="E428" s="419"/>
    </row>
    <row r="429" spans="5:5" ht="15.75" customHeight="1" x14ac:dyDescent="0.25">
      <c r="E429" s="419"/>
    </row>
    <row r="430" spans="5:5" ht="15.75" customHeight="1" x14ac:dyDescent="0.25">
      <c r="E430" s="419"/>
    </row>
    <row r="431" spans="5:5" ht="15.75" customHeight="1" x14ac:dyDescent="0.25">
      <c r="E431" s="419"/>
    </row>
    <row r="432" spans="5:5" ht="15.75" customHeight="1" x14ac:dyDescent="0.25">
      <c r="E432" s="419"/>
    </row>
    <row r="433" spans="5:5" ht="15.75" customHeight="1" x14ac:dyDescent="0.25">
      <c r="E433" s="419"/>
    </row>
    <row r="434" spans="5:5" ht="15.75" customHeight="1" x14ac:dyDescent="0.25">
      <c r="E434" s="419"/>
    </row>
    <row r="435" spans="5:5" ht="15.75" customHeight="1" x14ac:dyDescent="0.25">
      <c r="E435" s="419"/>
    </row>
    <row r="436" spans="5:5" ht="15.75" customHeight="1" x14ac:dyDescent="0.25">
      <c r="E436" s="419"/>
    </row>
    <row r="437" spans="5:5" ht="15.75" customHeight="1" x14ac:dyDescent="0.25">
      <c r="E437" s="419"/>
    </row>
    <row r="438" spans="5:5" ht="15.75" customHeight="1" x14ac:dyDescent="0.25">
      <c r="E438" s="419"/>
    </row>
    <row r="439" spans="5:5" ht="15.75" customHeight="1" x14ac:dyDescent="0.25">
      <c r="E439" s="419"/>
    </row>
    <row r="440" spans="5:5" ht="15.75" customHeight="1" x14ac:dyDescent="0.25">
      <c r="E440" s="419"/>
    </row>
    <row r="441" spans="5:5" ht="15.75" customHeight="1" x14ac:dyDescent="0.25">
      <c r="E441" s="419"/>
    </row>
    <row r="442" spans="5:5" ht="15.75" customHeight="1" x14ac:dyDescent="0.25">
      <c r="E442" s="419"/>
    </row>
    <row r="443" spans="5:5" ht="15.75" customHeight="1" x14ac:dyDescent="0.25">
      <c r="E443" s="419"/>
    </row>
    <row r="444" spans="5:5" ht="15.75" customHeight="1" x14ac:dyDescent="0.25">
      <c r="E444" s="419"/>
    </row>
    <row r="445" spans="5:5" ht="15.75" customHeight="1" x14ac:dyDescent="0.25">
      <c r="E445" s="419"/>
    </row>
    <row r="446" spans="5:5" ht="15.75" customHeight="1" x14ac:dyDescent="0.25">
      <c r="E446" s="419"/>
    </row>
    <row r="447" spans="5:5" ht="15.75" customHeight="1" x14ac:dyDescent="0.25">
      <c r="E447" s="419"/>
    </row>
    <row r="448" spans="5:5" ht="15.75" customHeight="1" x14ac:dyDescent="0.25">
      <c r="E448" s="419"/>
    </row>
    <row r="449" spans="5:5" ht="15.75" customHeight="1" x14ac:dyDescent="0.25">
      <c r="E449" s="419"/>
    </row>
    <row r="450" spans="5:5" ht="15.75" customHeight="1" x14ac:dyDescent="0.25">
      <c r="E450" s="419"/>
    </row>
    <row r="451" spans="5:5" ht="15.75" customHeight="1" x14ac:dyDescent="0.25">
      <c r="E451" s="419"/>
    </row>
    <row r="452" spans="5:5" ht="15.75" customHeight="1" x14ac:dyDescent="0.25">
      <c r="E452" s="419"/>
    </row>
    <row r="453" spans="5:5" ht="15.75" customHeight="1" x14ac:dyDescent="0.25">
      <c r="E453" s="419"/>
    </row>
    <row r="454" spans="5:5" ht="15.75" customHeight="1" x14ac:dyDescent="0.25">
      <c r="E454" s="419"/>
    </row>
    <row r="455" spans="5:5" ht="15.75" customHeight="1" x14ac:dyDescent="0.25">
      <c r="E455" s="419"/>
    </row>
    <row r="456" spans="5:5" ht="15.75" customHeight="1" x14ac:dyDescent="0.25">
      <c r="E456" s="419"/>
    </row>
    <row r="457" spans="5:5" ht="15.75" customHeight="1" x14ac:dyDescent="0.25">
      <c r="E457" s="419"/>
    </row>
    <row r="458" spans="5:5" ht="15.75" customHeight="1" x14ac:dyDescent="0.25">
      <c r="E458" s="419"/>
    </row>
    <row r="459" spans="5:5" ht="15.75" customHeight="1" x14ac:dyDescent="0.25">
      <c r="E459" s="419"/>
    </row>
    <row r="460" spans="5:5" ht="15.75" customHeight="1" x14ac:dyDescent="0.25">
      <c r="E460" s="419"/>
    </row>
    <row r="461" spans="5:5" ht="15.75" customHeight="1" x14ac:dyDescent="0.25">
      <c r="E461" s="419"/>
    </row>
    <row r="462" spans="5:5" ht="15.75" customHeight="1" x14ac:dyDescent="0.25">
      <c r="E462" s="419"/>
    </row>
    <row r="463" spans="5:5" ht="15.75" customHeight="1" x14ac:dyDescent="0.25">
      <c r="E463" s="419"/>
    </row>
    <row r="464" spans="5:5" ht="15.75" customHeight="1" x14ac:dyDescent="0.25">
      <c r="E464" s="419"/>
    </row>
    <row r="465" spans="5:5" ht="15.75" customHeight="1" x14ac:dyDescent="0.25">
      <c r="E465" s="419"/>
    </row>
    <row r="466" spans="5:5" ht="15.75" customHeight="1" x14ac:dyDescent="0.25">
      <c r="E466" s="419"/>
    </row>
    <row r="467" spans="5:5" ht="15.75" customHeight="1" x14ac:dyDescent="0.25">
      <c r="E467" s="419"/>
    </row>
    <row r="468" spans="5:5" ht="15.75" customHeight="1" x14ac:dyDescent="0.25">
      <c r="E468" s="419"/>
    </row>
    <row r="469" spans="5:5" ht="15.75" customHeight="1" x14ac:dyDescent="0.25">
      <c r="E469" s="419"/>
    </row>
    <row r="470" spans="5:5" ht="15.75" customHeight="1" x14ac:dyDescent="0.25">
      <c r="E470" s="419"/>
    </row>
    <row r="471" spans="5:5" ht="15.75" customHeight="1" x14ac:dyDescent="0.25">
      <c r="E471" s="419"/>
    </row>
    <row r="472" spans="5:5" ht="15.75" customHeight="1" x14ac:dyDescent="0.25">
      <c r="E472" s="419"/>
    </row>
    <row r="473" spans="5:5" ht="15.75" customHeight="1" x14ac:dyDescent="0.25">
      <c r="E473" s="419"/>
    </row>
    <row r="474" spans="5:5" ht="15.75" customHeight="1" x14ac:dyDescent="0.25">
      <c r="E474" s="419"/>
    </row>
    <row r="475" spans="5:5" ht="15.75" customHeight="1" x14ac:dyDescent="0.25">
      <c r="E475" s="419"/>
    </row>
    <row r="476" spans="5:5" ht="15.75" customHeight="1" x14ac:dyDescent="0.25">
      <c r="E476" s="419"/>
    </row>
    <row r="477" spans="5:5" ht="15.75" customHeight="1" x14ac:dyDescent="0.25">
      <c r="E477" s="419"/>
    </row>
    <row r="478" spans="5:5" ht="15.75" customHeight="1" x14ac:dyDescent="0.25">
      <c r="E478" s="419"/>
    </row>
    <row r="479" spans="5:5" ht="15.75" customHeight="1" x14ac:dyDescent="0.25">
      <c r="E479" s="419"/>
    </row>
    <row r="480" spans="5:5" ht="15.75" customHeight="1" x14ac:dyDescent="0.25">
      <c r="E480" s="419"/>
    </row>
    <row r="481" spans="5:5" ht="15.75" customHeight="1" x14ac:dyDescent="0.25">
      <c r="E481" s="419"/>
    </row>
    <row r="482" spans="5:5" ht="15.75" customHeight="1" x14ac:dyDescent="0.25">
      <c r="E482" s="419"/>
    </row>
    <row r="483" spans="5:5" ht="15.75" customHeight="1" x14ac:dyDescent="0.25">
      <c r="E483" s="419"/>
    </row>
    <row r="484" spans="5:5" ht="15.75" customHeight="1" x14ac:dyDescent="0.25">
      <c r="E484" s="419"/>
    </row>
    <row r="485" spans="5:5" ht="15.75" customHeight="1" x14ac:dyDescent="0.25">
      <c r="E485" s="419"/>
    </row>
    <row r="486" spans="5:5" ht="15.75" customHeight="1" x14ac:dyDescent="0.25">
      <c r="E486" s="419"/>
    </row>
    <row r="487" spans="5:5" ht="15.75" customHeight="1" x14ac:dyDescent="0.25">
      <c r="E487" s="419"/>
    </row>
    <row r="488" spans="5:5" ht="15.75" customHeight="1" x14ac:dyDescent="0.25">
      <c r="E488" s="419"/>
    </row>
    <row r="489" spans="5:5" ht="15.75" customHeight="1" x14ac:dyDescent="0.25">
      <c r="E489" s="419"/>
    </row>
    <row r="490" spans="5:5" ht="15.75" customHeight="1" x14ac:dyDescent="0.25">
      <c r="E490" s="419"/>
    </row>
    <row r="491" spans="5:5" ht="15.75" customHeight="1" x14ac:dyDescent="0.25">
      <c r="E491" s="419"/>
    </row>
    <row r="492" spans="5:5" ht="15.75" customHeight="1" x14ac:dyDescent="0.25">
      <c r="E492" s="419"/>
    </row>
    <row r="493" spans="5:5" ht="15.75" customHeight="1" x14ac:dyDescent="0.25">
      <c r="E493" s="419"/>
    </row>
    <row r="494" spans="5:5" ht="15.75" customHeight="1" x14ac:dyDescent="0.25">
      <c r="E494" s="419"/>
    </row>
    <row r="495" spans="5:5" ht="15.75" customHeight="1" x14ac:dyDescent="0.25">
      <c r="E495" s="419"/>
    </row>
    <row r="496" spans="5:5" ht="15.75" customHeight="1" x14ac:dyDescent="0.25">
      <c r="E496" s="419"/>
    </row>
    <row r="497" spans="5:5" ht="15.75" customHeight="1" x14ac:dyDescent="0.25">
      <c r="E497" s="419"/>
    </row>
    <row r="498" spans="5:5" ht="15.75" customHeight="1" x14ac:dyDescent="0.25">
      <c r="E498" s="419"/>
    </row>
    <row r="499" spans="5:5" ht="15.75" customHeight="1" x14ac:dyDescent="0.25">
      <c r="E499" s="419"/>
    </row>
    <row r="500" spans="5:5" ht="15.75" customHeight="1" x14ac:dyDescent="0.25">
      <c r="E500" s="419"/>
    </row>
    <row r="501" spans="5:5" ht="15.75" customHeight="1" x14ac:dyDescent="0.25">
      <c r="E501" s="419"/>
    </row>
    <row r="502" spans="5:5" ht="15.75" customHeight="1" x14ac:dyDescent="0.25">
      <c r="E502" s="419"/>
    </row>
    <row r="503" spans="5:5" ht="15.75" customHeight="1" x14ac:dyDescent="0.25">
      <c r="E503" s="419"/>
    </row>
    <row r="504" spans="5:5" ht="15.75" customHeight="1" x14ac:dyDescent="0.25">
      <c r="E504" s="419"/>
    </row>
    <row r="505" spans="5:5" ht="15.75" customHeight="1" x14ac:dyDescent="0.25">
      <c r="E505" s="419"/>
    </row>
    <row r="506" spans="5:5" ht="15.75" customHeight="1" x14ac:dyDescent="0.25">
      <c r="E506" s="419"/>
    </row>
    <row r="507" spans="5:5" ht="15.75" customHeight="1" x14ac:dyDescent="0.25">
      <c r="E507" s="419"/>
    </row>
    <row r="508" spans="5:5" ht="15.75" customHeight="1" x14ac:dyDescent="0.25">
      <c r="E508" s="419"/>
    </row>
    <row r="509" spans="5:5" ht="15.75" customHeight="1" x14ac:dyDescent="0.25">
      <c r="E509" s="419"/>
    </row>
    <row r="510" spans="5:5" ht="15.75" customHeight="1" x14ac:dyDescent="0.25">
      <c r="E510" s="419"/>
    </row>
    <row r="511" spans="5:5" ht="15.75" customHeight="1" x14ac:dyDescent="0.25">
      <c r="E511" s="419"/>
    </row>
    <row r="512" spans="5:5" ht="15.75" customHeight="1" x14ac:dyDescent="0.25">
      <c r="E512" s="419"/>
    </row>
    <row r="513" spans="5:5" ht="15.75" customHeight="1" x14ac:dyDescent="0.25">
      <c r="E513" s="419"/>
    </row>
    <row r="514" spans="5:5" ht="15.75" customHeight="1" x14ac:dyDescent="0.25">
      <c r="E514" s="419"/>
    </row>
    <row r="515" spans="5:5" ht="15.75" customHeight="1" x14ac:dyDescent="0.25">
      <c r="E515" s="419"/>
    </row>
    <row r="516" spans="5:5" ht="15.75" customHeight="1" x14ac:dyDescent="0.25">
      <c r="E516" s="419"/>
    </row>
    <row r="517" spans="5:5" ht="15.75" customHeight="1" x14ac:dyDescent="0.25">
      <c r="E517" s="419"/>
    </row>
    <row r="518" spans="5:5" ht="15.75" customHeight="1" x14ac:dyDescent="0.25">
      <c r="E518" s="419"/>
    </row>
    <row r="519" spans="5:5" ht="15.75" customHeight="1" x14ac:dyDescent="0.25">
      <c r="E519" s="419"/>
    </row>
    <row r="520" spans="5:5" ht="15.75" customHeight="1" x14ac:dyDescent="0.25">
      <c r="E520" s="419"/>
    </row>
    <row r="521" spans="5:5" ht="15.75" customHeight="1" x14ac:dyDescent="0.25">
      <c r="E521" s="419"/>
    </row>
    <row r="522" spans="5:5" ht="15.75" customHeight="1" x14ac:dyDescent="0.25">
      <c r="E522" s="419"/>
    </row>
    <row r="523" spans="5:5" ht="15.75" customHeight="1" x14ac:dyDescent="0.25">
      <c r="E523" s="419"/>
    </row>
    <row r="524" spans="5:5" ht="15.75" customHeight="1" x14ac:dyDescent="0.25">
      <c r="E524" s="419"/>
    </row>
    <row r="525" spans="5:5" ht="15.75" customHeight="1" x14ac:dyDescent="0.25">
      <c r="E525" s="419"/>
    </row>
    <row r="526" spans="5:5" ht="15.75" customHeight="1" x14ac:dyDescent="0.25">
      <c r="E526" s="419"/>
    </row>
    <row r="527" spans="5:5" ht="15.75" customHeight="1" x14ac:dyDescent="0.25">
      <c r="E527" s="419"/>
    </row>
    <row r="528" spans="5:5" ht="15.75" customHeight="1" x14ac:dyDescent="0.25">
      <c r="E528" s="419"/>
    </row>
    <row r="529" spans="5:5" ht="15.75" customHeight="1" x14ac:dyDescent="0.25">
      <c r="E529" s="419"/>
    </row>
    <row r="530" spans="5:5" ht="15.75" customHeight="1" x14ac:dyDescent="0.25">
      <c r="E530" s="419"/>
    </row>
    <row r="531" spans="5:5" ht="15.75" customHeight="1" x14ac:dyDescent="0.25">
      <c r="E531" s="419"/>
    </row>
    <row r="532" spans="5:5" ht="15.75" customHeight="1" x14ac:dyDescent="0.25">
      <c r="E532" s="419"/>
    </row>
    <row r="533" spans="5:5" ht="15.75" customHeight="1" x14ac:dyDescent="0.25">
      <c r="E533" s="419"/>
    </row>
    <row r="534" spans="5:5" ht="15.75" customHeight="1" x14ac:dyDescent="0.25">
      <c r="E534" s="419"/>
    </row>
    <row r="535" spans="5:5" ht="15.75" customHeight="1" x14ac:dyDescent="0.25">
      <c r="E535" s="419"/>
    </row>
    <row r="536" spans="5:5" ht="15.75" customHeight="1" x14ac:dyDescent="0.25">
      <c r="E536" s="419"/>
    </row>
    <row r="537" spans="5:5" ht="15.75" customHeight="1" x14ac:dyDescent="0.25">
      <c r="E537" s="419"/>
    </row>
    <row r="538" spans="5:5" ht="15.75" customHeight="1" x14ac:dyDescent="0.25">
      <c r="E538" s="419"/>
    </row>
    <row r="539" spans="5:5" ht="15.75" customHeight="1" x14ac:dyDescent="0.25">
      <c r="E539" s="419"/>
    </row>
    <row r="540" spans="5:5" ht="15.75" customHeight="1" x14ac:dyDescent="0.25">
      <c r="E540" s="419"/>
    </row>
    <row r="541" spans="5:5" ht="15.75" customHeight="1" x14ac:dyDescent="0.25">
      <c r="E541" s="419"/>
    </row>
    <row r="542" spans="5:5" ht="15.75" customHeight="1" x14ac:dyDescent="0.25">
      <c r="E542" s="419"/>
    </row>
    <row r="543" spans="5:5" ht="15.75" customHeight="1" x14ac:dyDescent="0.25">
      <c r="E543" s="419"/>
    </row>
    <row r="544" spans="5:5" ht="15.75" customHeight="1" x14ac:dyDescent="0.25">
      <c r="E544" s="419"/>
    </row>
    <row r="545" spans="5:5" ht="15.75" customHeight="1" x14ac:dyDescent="0.25">
      <c r="E545" s="419"/>
    </row>
    <row r="546" spans="5:5" ht="15.75" customHeight="1" x14ac:dyDescent="0.25">
      <c r="E546" s="419"/>
    </row>
    <row r="547" spans="5:5" ht="15.75" customHeight="1" x14ac:dyDescent="0.25">
      <c r="E547" s="419"/>
    </row>
    <row r="548" spans="5:5" ht="15.75" customHeight="1" x14ac:dyDescent="0.25">
      <c r="E548" s="419"/>
    </row>
    <row r="549" spans="5:5" ht="15.75" customHeight="1" x14ac:dyDescent="0.25">
      <c r="E549" s="419"/>
    </row>
    <row r="550" spans="5:5" ht="15.75" customHeight="1" x14ac:dyDescent="0.25">
      <c r="E550" s="419"/>
    </row>
    <row r="551" spans="5:5" ht="15.75" customHeight="1" x14ac:dyDescent="0.25">
      <c r="E551" s="419"/>
    </row>
    <row r="552" spans="5:5" ht="15.75" customHeight="1" x14ac:dyDescent="0.25">
      <c r="E552" s="419"/>
    </row>
    <row r="553" spans="5:5" ht="15.75" customHeight="1" x14ac:dyDescent="0.25">
      <c r="E553" s="419"/>
    </row>
    <row r="554" spans="5:5" ht="15.75" customHeight="1" x14ac:dyDescent="0.25">
      <c r="E554" s="419"/>
    </row>
    <row r="555" spans="5:5" ht="15.75" customHeight="1" x14ac:dyDescent="0.25">
      <c r="E555" s="419"/>
    </row>
    <row r="556" spans="5:5" ht="15.75" customHeight="1" x14ac:dyDescent="0.25">
      <c r="E556" s="419"/>
    </row>
    <row r="557" spans="5:5" ht="15.75" customHeight="1" x14ac:dyDescent="0.25">
      <c r="E557" s="419"/>
    </row>
    <row r="558" spans="5:5" ht="15.75" customHeight="1" x14ac:dyDescent="0.25">
      <c r="E558" s="419"/>
    </row>
    <row r="559" spans="5:5" ht="15.75" customHeight="1" x14ac:dyDescent="0.25">
      <c r="E559" s="419"/>
    </row>
    <row r="560" spans="5:5" ht="15.75" customHeight="1" x14ac:dyDescent="0.25">
      <c r="E560" s="419"/>
    </row>
    <row r="561" spans="5:5" ht="15.75" customHeight="1" x14ac:dyDescent="0.25">
      <c r="E561" s="419"/>
    </row>
    <row r="562" spans="5:5" ht="15.75" customHeight="1" x14ac:dyDescent="0.25">
      <c r="E562" s="419"/>
    </row>
    <row r="563" spans="5:5" ht="15.75" customHeight="1" x14ac:dyDescent="0.25">
      <c r="E563" s="419"/>
    </row>
    <row r="564" spans="5:5" ht="15.75" customHeight="1" x14ac:dyDescent="0.25">
      <c r="E564" s="419"/>
    </row>
    <row r="565" spans="5:5" ht="15.75" customHeight="1" x14ac:dyDescent="0.25">
      <c r="E565" s="419"/>
    </row>
    <row r="566" spans="5:5" ht="15.75" customHeight="1" x14ac:dyDescent="0.25">
      <c r="E566" s="419"/>
    </row>
    <row r="567" spans="5:5" ht="15.75" customHeight="1" x14ac:dyDescent="0.25">
      <c r="E567" s="419"/>
    </row>
    <row r="568" spans="5:5" ht="15.75" customHeight="1" x14ac:dyDescent="0.25">
      <c r="E568" s="419"/>
    </row>
    <row r="569" spans="5:5" ht="15.75" customHeight="1" x14ac:dyDescent="0.25">
      <c r="E569" s="419"/>
    </row>
    <row r="570" spans="5:5" ht="15.75" customHeight="1" x14ac:dyDescent="0.25">
      <c r="E570" s="419"/>
    </row>
    <row r="571" spans="5:5" ht="15.75" customHeight="1" x14ac:dyDescent="0.25">
      <c r="E571" s="419"/>
    </row>
    <row r="572" spans="5:5" ht="15.75" customHeight="1" x14ac:dyDescent="0.25">
      <c r="E572" s="419"/>
    </row>
    <row r="573" spans="5:5" ht="15.75" customHeight="1" x14ac:dyDescent="0.25">
      <c r="E573" s="419"/>
    </row>
    <row r="574" spans="5:5" ht="15.75" customHeight="1" x14ac:dyDescent="0.25">
      <c r="E574" s="419"/>
    </row>
    <row r="575" spans="5:5" ht="15.75" customHeight="1" x14ac:dyDescent="0.25">
      <c r="E575" s="419"/>
    </row>
    <row r="576" spans="5:5" ht="15.75" customHeight="1" x14ac:dyDescent="0.25">
      <c r="E576" s="419"/>
    </row>
    <row r="577" spans="5:5" ht="15.75" customHeight="1" x14ac:dyDescent="0.25">
      <c r="E577" s="419"/>
    </row>
    <row r="578" spans="5:5" ht="15.75" customHeight="1" x14ac:dyDescent="0.25">
      <c r="E578" s="419"/>
    </row>
    <row r="579" spans="5:5" ht="15.75" customHeight="1" x14ac:dyDescent="0.25">
      <c r="E579" s="419"/>
    </row>
    <row r="580" spans="5:5" ht="15.75" customHeight="1" x14ac:dyDescent="0.25">
      <c r="E580" s="419"/>
    </row>
    <row r="581" spans="5:5" ht="15.75" customHeight="1" x14ac:dyDescent="0.25">
      <c r="E581" s="419"/>
    </row>
    <row r="582" spans="5:5" ht="15.75" customHeight="1" x14ac:dyDescent="0.25">
      <c r="E582" s="419"/>
    </row>
    <row r="583" spans="5:5" ht="15.75" customHeight="1" x14ac:dyDescent="0.25">
      <c r="E583" s="419"/>
    </row>
    <row r="584" spans="5:5" ht="15.75" customHeight="1" x14ac:dyDescent="0.25">
      <c r="E584" s="419"/>
    </row>
    <row r="585" spans="5:5" ht="15.75" customHeight="1" x14ac:dyDescent="0.25">
      <c r="E585" s="419"/>
    </row>
    <row r="586" spans="5:5" ht="15.75" customHeight="1" x14ac:dyDescent="0.25">
      <c r="E586" s="419"/>
    </row>
    <row r="587" spans="5:5" ht="15.75" customHeight="1" x14ac:dyDescent="0.25">
      <c r="E587" s="419"/>
    </row>
    <row r="588" spans="5:5" ht="15.75" customHeight="1" x14ac:dyDescent="0.25">
      <c r="E588" s="419"/>
    </row>
    <row r="589" spans="5:5" ht="15.75" customHeight="1" x14ac:dyDescent="0.25">
      <c r="E589" s="419"/>
    </row>
    <row r="590" spans="5:5" ht="15.75" customHeight="1" x14ac:dyDescent="0.25">
      <c r="E590" s="419"/>
    </row>
    <row r="591" spans="5:5" ht="15.75" customHeight="1" x14ac:dyDescent="0.25">
      <c r="E591" s="419"/>
    </row>
    <row r="592" spans="5:5" ht="15.75" customHeight="1" x14ac:dyDescent="0.25">
      <c r="E592" s="419"/>
    </row>
    <row r="593" spans="5:5" ht="15.75" customHeight="1" x14ac:dyDescent="0.25">
      <c r="E593" s="419"/>
    </row>
    <row r="594" spans="5:5" ht="15.75" customHeight="1" x14ac:dyDescent="0.25">
      <c r="E594" s="419"/>
    </row>
    <row r="595" spans="5:5" ht="15.75" customHeight="1" x14ac:dyDescent="0.25">
      <c r="E595" s="419"/>
    </row>
    <row r="596" spans="5:5" ht="15.75" customHeight="1" x14ac:dyDescent="0.25">
      <c r="E596" s="419"/>
    </row>
    <row r="597" spans="5:5" ht="15.75" customHeight="1" x14ac:dyDescent="0.25">
      <c r="E597" s="419"/>
    </row>
    <row r="598" spans="5:5" ht="15.75" customHeight="1" x14ac:dyDescent="0.25">
      <c r="E598" s="419"/>
    </row>
    <row r="599" spans="5:5" ht="15.75" customHeight="1" x14ac:dyDescent="0.25">
      <c r="E599" s="419"/>
    </row>
    <row r="600" spans="5:5" ht="15.75" customHeight="1" x14ac:dyDescent="0.25">
      <c r="E600" s="419"/>
    </row>
    <row r="601" spans="5:5" ht="15.75" customHeight="1" x14ac:dyDescent="0.25">
      <c r="E601" s="419"/>
    </row>
    <row r="602" spans="5:5" ht="15.75" customHeight="1" x14ac:dyDescent="0.25">
      <c r="E602" s="419"/>
    </row>
    <row r="603" spans="5:5" ht="15.75" customHeight="1" x14ac:dyDescent="0.25">
      <c r="E603" s="419"/>
    </row>
    <row r="604" spans="5:5" ht="15.75" customHeight="1" x14ac:dyDescent="0.25">
      <c r="E604" s="419"/>
    </row>
    <row r="605" spans="5:5" ht="15.75" customHeight="1" x14ac:dyDescent="0.25">
      <c r="E605" s="419"/>
    </row>
    <row r="606" spans="5:5" ht="15.75" customHeight="1" x14ac:dyDescent="0.25">
      <c r="E606" s="419"/>
    </row>
    <row r="607" spans="5:5" ht="15.75" customHeight="1" x14ac:dyDescent="0.25">
      <c r="E607" s="419"/>
    </row>
    <row r="608" spans="5:5" ht="15.75" customHeight="1" x14ac:dyDescent="0.25">
      <c r="E608" s="419"/>
    </row>
    <row r="609" spans="5:5" ht="15.75" customHeight="1" x14ac:dyDescent="0.25">
      <c r="E609" s="419"/>
    </row>
    <row r="610" spans="5:5" ht="15.75" customHeight="1" x14ac:dyDescent="0.25">
      <c r="E610" s="419"/>
    </row>
    <row r="611" spans="5:5" ht="15.75" customHeight="1" x14ac:dyDescent="0.25">
      <c r="E611" s="419"/>
    </row>
    <row r="612" spans="5:5" ht="15.75" customHeight="1" x14ac:dyDescent="0.25">
      <c r="E612" s="419"/>
    </row>
    <row r="613" spans="5:5" ht="15.75" customHeight="1" x14ac:dyDescent="0.25">
      <c r="E613" s="419"/>
    </row>
    <row r="614" spans="5:5" ht="15.75" customHeight="1" x14ac:dyDescent="0.25">
      <c r="E614" s="419"/>
    </row>
    <row r="615" spans="5:5" ht="15.75" customHeight="1" x14ac:dyDescent="0.25">
      <c r="E615" s="419"/>
    </row>
    <row r="616" spans="5:5" ht="15.75" customHeight="1" x14ac:dyDescent="0.25">
      <c r="E616" s="419"/>
    </row>
    <row r="617" spans="5:5" ht="15.75" customHeight="1" x14ac:dyDescent="0.25">
      <c r="E617" s="419"/>
    </row>
    <row r="618" spans="5:5" ht="15.75" customHeight="1" x14ac:dyDescent="0.25">
      <c r="E618" s="419"/>
    </row>
    <row r="619" spans="5:5" ht="15.75" customHeight="1" x14ac:dyDescent="0.25">
      <c r="E619" s="419"/>
    </row>
    <row r="620" spans="5:5" ht="15.75" customHeight="1" x14ac:dyDescent="0.25">
      <c r="E620" s="419"/>
    </row>
    <row r="621" spans="5:5" ht="15.75" customHeight="1" x14ac:dyDescent="0.25">
      <c r="E621" s="419"/>
    </row>
    <row r="622" spans="5:5" ht="15.75" customHeight="1" x14ac:dyDescent="0.25">
      <c r="E622" s="419"/>
    </row>
    <row r="623" spans="5:5" ht="15.75" customHeight="1" x14ac:dyDescent="0.25">
      <c r="E623" s="419"/>
    </row>
    <row r="624" spans="5:5" ht="15.75" customHeight="1" x14ac:dyDescent="0.25">
      <c r="E624" s="419"/>
    </row>
    <row r="625" spans="5:5" ht="15.75" customHeight="1" x14ac:dyDescent="0.25">
      <c r="E625" s="419"/>
    </row>
    <row r="626" spans="5:5" ht="15.75" customHeight="1" x14ac:dyDescent="0.25">
      <c r="E626" s="419"/>
    </row>
    <row r="627" spans="5:5" ht="15.75" customHeight="1" x14ac:dyDescent="0.25">
      <c r="E627" s="419"/>
    </row>
    <row r="628" spans="5:5" ht="15.75" customHeight="1" x14ac:dyDescent="0.25">
      <c r="E628" s="419"/>
    </row>
    <row r="629" spans="5:5" ht="15.75" customHeight="1" x14ac:dyDescent="0.25">
      <c r="E629" s="419"/>
    </row>
    <row r="630" spans="5:5" ht="15.75" customHeight="1" x14ac:dyDescent="0.25">
      <c r="E630" s="419"/>
    </row>
    <row r="631" spans="5:5" ht="15.75" customHeight="1" x14ac:dyDescent="0.25">
      <c r="E631" s="419"/>
    </row>
    <row r="632" spans="5:5" ht="15.75" customHeight="1" x14ac:dyDescent="0.25">
      <c r="E632" s="419"/>
    </row>
    <row r="633" spans="5:5" ht="15.75" customHeight="1" x14ac:dyDescent="0.25">
      <c r="E633" s="419"/>
    </row>
    <row r="634" spans="5:5" ht="15.75" customHeight="1" x14ac:dyDescent="0.25">
      <c r="E634" s="419"/>
    </row>
    <row r="635" spans="5:5" ht="15.75" customHeight="1" x14ac:dyDescent="0.25">
      <c r="E635" s="419"/>
    </row>
    <row r="636" spans="5:5" ht="15.75" customHeight="1" x14ac:dyDescent="0.25">
      <c r="E636" s="419"/>
    </row>
    <row r="637" spans="5:5" ht="15.75" customHeight="1" x14ac:dyDescent="0.25">
      <c r="E637" s="419"/>
    </row>
    <row r="638" spans="5:5" ht="15.75" customHeight="1" x14ac:dyDescent="0.25">
      <c r="E638" s="419"/>
    </row>
    <row r="639" spans="5:5" ht="15.75" customHeight="1" x14ac:dyDescent="0.25">
      <c r="E639" s="419"/>
    </row>
    <row r="640" spans="5:5" ht="15.75" customHeight="1" x14ac:dyDescent="0.25">
      <c r="E640" s="419"/>
    </row>
    <row r="641" spans="5:5" ht="15.75" customHeight="1" x14ac:dyDescent="0.25">
      <c r="E641" s="419"/>
    </row>
    <row r="642" spans="5:5" ht="15.75" customHeight="1" x14ac:dyDescent="0.25">
      <c r="E642" s="419"/>
    </row>
    <row r="643" spans="5:5" ht="15.75" customHeight="1" x14ac:dyDescent="0.25">
      <c r="E643" s="419"/>
    </row>
    <row r="644" spans="5:5" ht="15.75" customHeight="1" x14ac:dyDescent="0.25">
      <c r="E644" s="419"/>
    </row>
    <row r="645" spans="5:5" ht="15.75" customHeight="1" x14ac:dyDescent="0.25">
      <c r="E645" s="419"/>
    </row>
    <row r="646" spans="5:5" ht="15.75" customHeight="1" x14ac:dyDescent="0.25">
      <c r="E646" s="419"/>
    </row>
    <row r="647" spans="5:5" ht="15.75" customHeight="1" x14ac:dyDescent="0.25">
      <c r="E647" s="419"/>
    </row>
    <row r="648" spans="5:5" ht="15.75" customHeight="1" x14ac:dyDescent="0.25">
      <c r="E648" s="419"/>
    </row>
    <row r="649" spans="5:5" ht="15.75" customHeight="1" x14ac:dyDescent="0.25">
      <c r="E649" s="419"/>
    </row>
    <row r="650" spans="5:5" ht="15.75" customHeight="1" x14ac:dyDescent="0.25">
      <c r="E650" s="419"/>
    </row>
    <row r="651" spans="5:5" ht="15.75" customHeight="1" x14ac:dyDescent="0.25">
      <c r="E651" s="419"/>
    </row>
    <row r="652" spans="5:5" ht="15.75" customHeight="1" x14ac:dyDescent="0.25">
      <c r="E652" s="419"/>
    </row>
    <row r="653" spans="5:5" ht="15.75" customHeight="1" x14ac:dyDescent="0.25">
      <c r="E653" s="419"/>
    </row>
    <row r="654" spans="5:5" ht="15.75" customHeight="1" x14ac:dyDescent="0.25">
      <c r="E654" s="419"/>
    </row>
    <row r="655" spans="5:5" ht="15.75" customHeight="1" x14ac:dyDescent="0.25">
      <c r="E655" s="419"/>
    </row>
    <row r="656" spans="5:5" ht="15.75" customHeight="1" x14ac:dyDescent="0.25">
      <c r="E656" s="419"/>
    </row>
    <row r="657" spans="5:5" ht="15.75" customHeight="1" x14ac:dyDescent="0.25">
      <c r="E657" s="419"/>
    </row>
    <row r="658" spans="5:5" ht="15.75" customHeight="1" x14ac:dyDescent="0.25">
      <c r="E658" s="419"/>
    </row>
    <row r="659" spans="5:5" ht="15.75" customHeight="1" x14ac:dyDescent="0.25">
      <c r="E659" s="419"/>
    </row>
    <row r="660" spans="5:5" ht="15.75" customHeight="1" x14ac:dyDescent="0.25">
      <c r="E660" s="419"/>
    </row>
    <row r="661" spans="5:5" ht="15.75" customHeight="1" x14ac:dyDescent="0.25">
      <c r="E661" s="419"/>
    </row>
    <row r="662" spans="5:5" ht="15.75" customHeight="1" x14ac:dyDescent="0.25">
      <c r="E662" s="419"/>
    </row>
    <row r="663" spans="5:5" ht="15.75" customHeight="1" x14ac:dyDescent="0.25">
      <c r="E663" s="419"/>
    </row>
    <row r="664" spans="5:5" ht="15.75" customHeight="1" x14ac:dyDescent="0.25">
      <c r="E664" s="419"/>
    </row>
    <row r="665" spans="5:5" ht="15.75" customHeight="1" x14ac:dyDescent="0.25">
      <c r="E665" s="419"/>
    </row>
    <row r="666" spans="5:5" ht="15.75" customHeight="1" x14ac:dyDescent="0.25">
      <c r="E666" s="419"/>
    </row>
    <row r="667" spans="5:5" ht="15.75" customHeight="1" x14ac:dyDescent="0.25">
      <c r="E667" s="419"/>
    </row>
    <row r="668" spans="5:5" ht="15.75" customHeight="1" x14ac:dyDescent="0.25">
      <c r="E668" s="419"/>
    </row>
    <row r="669" spans="5:5" ht="15.75" customHeight="1" x14ac:dyDescent="0.25">
      <c r="E669" s="419"/>
    </row>
    <row r="670" spans="5:5" ht="15.75" customHeight="1" x14ac:dyDescent="0.25">
      <c r="E670" s="419"/>
    </row>
    <row r="671" spans="5:5" ht="15.75" customHeight="1" x14ac:dyDescent="0.25">
      <c r="E671" s="419"/>
    </row>
    <row r="672" spans="5:5" ht="15.75" customHeight="1" x14ac:dyDescent="0.25">
      <c r="E672" s="419"/>
    </row>
    <row r="673" spans="5:5" ht="15.75" customHeight="1" x14ac:dyDescent="0.25">
      <c r="E673" s="419"/>
    </row>
    <row r="674" spans="5:5" ht="15.75" customHeight="1" x14ac:dyDescent="0.25">
      <c r="E674" s="419"/>
    </row>
    <row r="675" spans="5:5" ht="15.75" customHeight="1" x14ac:dyDescent="0.25">
      <c r="E675" s="419"/>
    </row>
    <row r="676" spans="5:5" ht="15.75" customHeight="1" x14ac:dyDescent="0.25">
      <c r="E676" s="419"/>
    </row>
    <row r="677" spans="5:5" ht="15.75" customHeight="1" x14ac:dyDescent="0.25">
      <c r="E677" s="419"/>
    </row>
    <row r="678" spans="5:5" ht="15.75" customHeight="1" x14ac:dyDescent="0.25">
      <c r="E678" s="419"/>
    </row>
    <row r="679" spans="5:5" ht="15.75" customHeight="1" x14ac:dyDescent="0.25">
      <c r="E679" s="419"/>
    </row>
    <row r="680" spans="5:5" ht="15.75" customHeight="1" x14ac:dyDescent="0.25">
      <c r="E680" s="419"/>
    </row>
    <row r="681" spans="5:5" ht="15.75" customHeight="1" x14ac:dyDescent="0.25">
      <c r="E681" s="419"/>
    </row>
    <row r="682" spans="5:5" ht="15.75" customHeight="1" x14ac:dyDescent="0.25">
      <c r="E682" s="419"/>
    </row>
    <row r="683" spans="5:5" ht="15.75" customHeight="1" x14ac:dyDescent="0.25">
      <c r="E683" s="419"/>
    </row>
    <row r="684" spans="5:5" ht="15.75" customHeight="1" x14ac:dyDescent="0.25">
      <c r="E684" s="419"/>
    </row>
    <row r="685" spans="5:5" ht="15.75" customHeight="1" x14ac:dyDescent="0.25">
      <c r="E685" s="419"/>
    </row>
    <row r="686" spans="5:5" ht="15.75" customHeight="1" x14ac:dyDescent="0.25">
      <c r="E686" s="419"/>
    </row>
    <row r="687" spans="5:5" ht="15.75" customHeight="1" x14ac:dyDescent="0.25">
      <c r="E687" s="419"/>
    </row>
    <row r="688" spans="5:5" ht="15.75" customHeight="1" x14ac:dyDescent="0.25">
      <c r="E688" s="419"/>
    </row>
    <row r="689" spans="5:5" ht="15.75" customHeight="1" x14ac:dyDescent="0.25">
      <c r="E689" s="419"/>
    </row>
    <row r="690" spans="5:5" ht="15.75" customHeight="1" x14ac:dyDescent="0.25">
      <c r="E690" s="419"/>
    </row>
    <row r="691" spans="5:5" ht="15.75" customHeight="1" x14ac:dyDescent="0.25">
      <c r="E691" s="419"/>
    </row>
    <row r="692" spans="5:5" ht="15.75" customHeight="1" x14ac:dyDescent="0.25">
      <c r="E692" s="419"/>
    </row>
    <row r="693" spans="5:5" ht="15.75" customHeight="1" x14ac:dyDescent="0.25">
      <c r="E693" s="419"/>
    </row>
    <row r="694" spans="5:5" ht="15.75" customHeight="1" x14ac:dyDescent="0.25">
      <c r="E694" s="419"/>
    </row>
    <row r="695" spans="5:5" ht="15.75" customHeight="1" x14ac:dyDescent="0.25">
      <c r="E695" s="419"/>
    </row>
    <row r="696" spans="5:5" ht="15.75" customHeight="1" x14ac:dyDescent="0.25">
      <c r="E696" s="419"/>
    </row>
    <row r="697" spans="5:5" ht="15.75" customHeight="1" x14ac:dyDescent="0.25">
      <c r="E697" s="419"/>
    </row>
    <row r="698" spans="5:5" ht="15.75" customHeight="1" x14ac:dyDescent="0.25">
      <c r="E698" s="419"/>
    </row>
    <row r="699" spans="5:5" ht="15.75" customHeight="1" x14ac:dyDescent="0.25">
      <c r="E699" s="419"/>
    </row>
    <row r="700" spans="5:5" ht="15.75" customHeight="1" x14ac:dyDescent="0.25">
      <c r="E700" s="419"/>
    </row>
    <row r="701" spans="5:5" ht="15.75" customHeight="1" x14ac:dyDescent="0.25">
      <c r="E701" s="419"/>
    </row>
    <row r="702" spans="5:5" ht="15.75" customHeight="1" x14ac:dyDescent="0.25">
      <c r="E702" s="419"/>
    </row>
    <row r="703" spans="5:5" ht="15.75" customHeight="1" x14ac:dyDescent="0.25">
      <c r="E703" s="419"/>
    </row>
    <row r="704" spans="5:5" ht="15.75" customHeight="1" x14ac:dyDescent="0.25">
      <c r="E704" s="419"/>
    </row>
    <row r="705" spans="5:5" ht="15.75" customHeight="1" x14ac:dyDescent="0.25">
      <c r="E705" s="419"/>
    </row>
    <row r="706" spans="5:5" ht="15.75" customHeight="1" x14ac:dyDescent="0.25">
      <c r="E706" s="419"/>
    </row>
    <row r="707" spans="5:5" ht="15.75" customHeight="1" x14ac:dyDescent="0.25">
      <c r="E707" s="419"/>
    </row>
    <row r="708" spans="5:5" ht="15.75" customHeight="1" x14ac:dyDescent="0.25">
      <c r="E708" s="419"/>
    </row>
    <row r="709" spans="5:5" ht="15.75" customHeight="1" x14ac:dyDescent="0.25">
      <c r="E709" s="419"/>
    </row>
    <row r="710" spans="5:5" ht="15.75" customHeight="1" x14ac:dyDescent="0.25">
      <c r="E710" s="419"/>
    </row>
    <row r="711" spans="5:5" ht="15.75" customHeight="1" x14ac:dyDescent="0.25">
      <c r="E711" s="419"/>
    </row>
    <row r="712" spans="5:5" ht="15.75" customHeight="1" x14ac:dyDescent="0.25">
      <c r="E712" s="419"/>
    </row>
    <row r="713" spans="5:5" ht="15.75" customHeight="1" x14ac:dyDescent="0.25">
      <c r="E713" s="419"/>
    </row>
    <row r="714" spans="5:5" ht="15.75" customHeight="1" x14ac:dyDescent="0.25">
      <c r="E714" s="419"/>
    </row>
    <row r="715" spans="5:5" ht="15.75" customHeight="1" x14ac:dyDescent="0.25">
      <c r="E715" s="419"/>
    </row>
    <row r="716" spans="5:5" ht="15.75" customHeight="1" x14ac:dyDescent="0.25">
      <c r="E716" s="419"/>
    </row>
    <row r="717" spans="5:5" ht="15.75" customHeight="1" x14ac:dyDescent="0.25">
      <c r="E717" s="419"/>
    </row>
    <row r="718" spans="5:5" ht="15.75" customHeight="1" x14ac:dyDescent="0.25">
      <c r="E718" s="419"/>
    </row>
    <row r="719" spans="5:5" ht="15.75" customHeight="1" x14ac:dyDescent="0.25">
      <c r="E719" s="419"/>
    </row>
    <row r="720" spans="5:5" ht="15.75" customHeight="1" x14ac:dyDescent="0.25">
      <c r="E720" s="419"/>
    </row>
    <row r="721" spans="5:5" ht="15.75" customHeight="1" x14ac:dyDescent="0.25">
      <c r="E721" s="419"/>
    </row>
    <row r="722" spans="5:5" ht="15.75" customHeight="1" x14ac:dyDescent="0.25">
      <c r="E722" s="419"/>
    </row>
    <row r="723" spans="5:5" ht="15.75" customHeight="1" x14ac:dyDescent="0.25">
      <c r="E723" s="419"/>
    </row>
    <row r="724" spans="5:5" ht="15.75" customHeight="1" x14ac:dyDescent="0.25">
      <c r="E724" s="419"/>
    </row>
    <row r="725" spans="5:5" ht="15.75" customHeight="1" x14ac:dyDescent="0.25">
      <c r="E725" s="419"/>
    </row>
    <row r="726" spans="5:5" ht="15.75" customHeight="1" x14ac:dyDescent="0.25">
      <c r="E726" s="419"/>
    </row>
    <row r="727" spans="5:5" ht="15.75" customHeight="1" x14ac:dyDescent="0.25">
      <c r="E727" s="419"/>
    </row>
    <row r="728" spans="5:5" ht="15.75" customHeight="1" x14ac:dyDescent="0.25">
      <c r="E728" s="419"/>
    </row>
    <row r="729" spans="5:5" ht="15.75" customHeight="1" x14ac:dyDescent="0.25">
      <c r="E729" s="419"/>
    </row>
    <row r="730" spans="5:5" ht="15.75" customHeight="1" x14ac:dyDescent="0.25">
      <c r="E730" s="419"/>
    </row>
    <row r="731" spans="5:5" ht="15.75" customHeight="1" x14ac:dyDescent="0.25">
      <c r="E731" s="419"/>
    </row>
    <row r="732" spans="5:5" ht="15.75" customHeight="1" x14ac:dyDescent="0.25">
      <c r="E732" s="419"/>
    </row>
    <row r="733" spans="5:5" ht="15.75" customHeight="1" x14ac:dyDescent="0.25">
      <c r="E733" s="419"/>
    </row>
    <row r="734" spans="5:5" ht="15.75" customHeight="1" x14ac:dyDescent="0.25">
      <c r="E734" s="419"/>
    </row>
    <row r="735" spans="5:5" ht="15.75" customHeight="1" x14ac:dyDescent="0.25">
      <c r="E735" s="419"/>
    </row>
    <row r="736" spans="5:5" ht="15.75" customHeight="1" x14ac:dyDescent="0.25">
      <c r="E736" s="419"/>
    </row>
    <row r="737" spans="5:5" ht="15.75" customHeight="1" x14ac:dyDescent="0.25">
      <c r="E737" s="419"/>
    </row>
    <row r="738" spans="5:5" ht="15.75" customHeight="1" x14ac:dyDescent="0.25">
      <c r="E738" s="419"/>
    </row>
    <row r="739" spans="5:5" ht="15.75" customHeight="1" x14ac:dyDescent="0.25">
      <c r="E739" s="419"/>
    </row>
    <row r="740" spans="5:5" ht="15.75" customHeight="1" x14ac:dyDescent="0.25">
      <c r="E740" s="419"/>
    </row>
    <row r="741" spans="5:5" ht="15.75" customHeight="1" x14ac:dyDescent="0.25">
      <c r="E741" s="419"/>
    </row>
    <row r="742" spans="5:5" ht="15.75" customHeight="1" x14ac:dyDescent="0.25">
      <c r="E742" s="419"/>
    </row>
    <row r="743" spans="5:5" ht="15.75" customHeight="1" x14ac:dyDescent="0.25">
      <c r="E743" s="419"/>
    </row>
    <row r="744" spans="5:5" ht="15.75" customHeight="1" x14ac:dyDescent="0.25">
      <c r="E744" s="419"/>
    </row>
    <row r="745" spans="5:5" ht="15.75" customHeight="1" x14ac:dyDescent="0.25">
      <c r="E745" s="419"/>
    </row>
    <row r="746" spans="5:5" ht="15.75" customHeight="1" x14ac:dyDescent="0.25">
      <c r="E746" s="419"/>
    </row>
    <row r="747" spans="5:5" ht="15.75" customHeight="1" x14ac:dyDescent="0.25">
      <c r="E747" s="419"/>
    </row>
    <row r="748" spans="5:5" ht="15.75" customHeight="1" x14ac:dyDescent="0.25">
      <c r="E748" s="419"/>
    </row>
    <row r="749" spans="5:5" ht="15.75" customHeight="1" x14ac:dyDescent="0.25">
      <c r="E749" s="419"/>
    </row>
    <row r="750" spans="5:5" ht="15.75" customHeight="1" x14ac:dyDescent="0.25">
      <c r="E750" s="419"/>
    </row>
    <row r="751" spans="5:5" ht="15.75" customHeight="1" x14ac:dyDescent="0.25">
      <c r="E751" s="419"/>
    </row>
    <row r="752" spans="5:5" ht="15.75" customHeight="1" x14ac:dyDescent="0.25">
      <c r="E752" s="419"/>
    </row>
    <row r="753" spans="5:5" ht="15.75" customHeight="1" x14ac:dyDescent="0.25">
      <c r="E753" s="419"/>
    </row>
    <row r="754" spans="5:5" ht="15.75" customHeight="1" x14ac:dyDescent="0.25">
      <c r="E754" s="419"/>
    </row>
    <row r="755" spans="5:5" ht="15.75" customHeight="1" x14ac:dyDescent="0.25">
      <c r="E755" s="419"/>
    </row>
    <row r="756" spans="5:5" ht="15.75" customHeight="1" x14ac:dyDescent="0.25">
      <c r="E756" s="419"/>
    </row>
    <row r="757" spans="5:5" ht="15.75" customHeight="1" x14ac:dyDescent="0.25">
      <c r="E757" s="419"/>
    </row>
    <row r="758" spans="5:5" ht="15.75" customHeight="1" x14ac:dyDescent="0.25">
      <c r="E758" s="419"/>
    </row>
    <row r="759" spans="5:5" ht="15.75" customHeight="1" x14ac:dyDescent="0.25">
      <c r="E759" s="419"/>
    </row>
    <row r="760" spans="5:5" ht="15.75" customHeight="1" x14ac:dyDescent="0.25">
      <c r="E760" s="419"/>
    </row>
    <row r="761" spans="5:5" ht="15.75" customHeight="1" x14ac:dyDescent="0.25">
      <c r="E761" s="419"/>
    </row>
    <row r="762" spans="5:5" ht="15.75" customHeight="1" x14ac:dyDescent="0.25">
      <c r="E762" s="419"/>
    </row>
    <row r="763" spans="5:5" ht="15.75" customHeight="1" x14ac:dyDescent="0.25">
      <c r="E763" s="419"/>
    </row>
    <row r="764" spans="5:5" ht="15.75" customHeight="1" x14ac:dyDescent="0.25">
      <c r="E764" s="419"/>
    </row>
    <row r="765" spans="5:5" ht="15.75" customHeight="1" x14ac:dyDescent="0.25">
      <c r="E765" s="419"/>
    </row>
    <row r="766" spans="5:5" ht="15.75" customHeight="1" x14ac:dyDescent="0.25">
      <c r="E766" s="419"/>
    </row>
    <row r="767" spans="5:5" ht="15.75" customHeight="1" x14ac:dyDescent="0.25">
      <c r="E767" s="419"/>
    </row>
    <row r="768" spans="5:5" ht="15.75" customHeight="1" x14ac:dyDescent="0.25">
      <c r="E768" s="419"/>
    </row>
    <row r="769" spans="5:5" ht="15.75" customHeight="1" x14ac:dyDescent="0.25">
      <c r="E769" s="419"/>
    </row>
    <row r="770" spans="5:5" ht="15.75" customHeight="1" x14ac:dyDescent="0.25">
      <c r="E770" s="419"/>
    </row>
    <row r="771" spans="5:5" ht="15.75" customHeight="1" x14ac:dyDescent="0.25">
      <c r="E771" s="419"/>
    </row>
    <row r="772" spans="5:5" ht="15.75" customHeight="1" x14ac:dyDescent="0.25">
      <c r="E772" s="419"/>
    </row>
    <row r="773" spans="5:5" ht="15.75" customHeight="1" x14ac:dyDescent="0.25">
      <c r="E773" s="419"/>
    </row>
    <row r="774" spans="5:5" ht="15.75" customHeight="1" x14ac:dyDescent="0.25">
      <c r="E774" s="419"/>
    </row>
    <row r="775" spans="5:5" ht="15.75" customHeight="1" x14ac:dyDescent="0.25">
      <c r="E775" s="419"/>
    </row>
    <row r="776" spans="5:5" ht="15.75" customHeight="1" x14ac:dyDescent="0.25">
      <c r="E776" s="419"/>
    </row>
    <row r="777" spans="5:5" ht="15.75" customHeight="1" x14ac:dyDescent="0.25">
      <c r="E777" s="419"/>
    </row>
    <row r="778" spans="5:5" ht="15.75" customHeight="1" x14ac:dyDescent="0.25">
      <c r="E778" s="419"/>
    </row>
    <row r="779" spans="5:5" ht="15.75" customHeight="1" x14ac:dyDescent="0.25">
      <c r="E779" s="419"/>
    </row>
    <row r="780" spans="5:5" ht="15.75" customHeight="1" x14ac:dyDescent="0.25">
      <c r="E780" s="419"/>
    </row>
    <row r="781" spans="5:5" ht="15.75" customHeight="1" x14ac:dyDescent="0.25">
      <c r="E781" s="419"/>
    </row>
    <row r="782" spans="5:5" ht="15.75" customHeight="1" x14ac:dyDescent="0.25">
      <c r="E782" s="419"/>
    </row>
    <row r="783" spans="5:5" ht="15.75" customHeight="1" x14ac:dyDescent="0.25">
      <c r="E783" s="419"/>
    </row>
    <row r="784" spans="5:5" ht="15.75" customHeight="1" x14ac:dyDescent="0.25">
      <c r="E784" s="419"/>
    </row>
    <row r="785" spans="5:5" ht="15.75" customHeight="1" x14ac:dyDescent="0.25">
      <c r="E785" s="419"/>
    </row>
    <row r="786" spans="5:5" ht="15.75" customHeight="1" x14ac:dyDescent="0.25">
      <c r="E786" s="419"/>
    </row>
    <row r="787" spans="5:5" ht="15.75" customHeight="1" x14ac:dyDescent="0.25">
      <c r="E787" s="419"/>
    </row>
    <row r="788" spans="5:5" ht="15.75" customHeight="1" x14ac:dyDescent="0.25">
      <c r="E788" s="419"/>
    </row>
    <row r="789" spans="5:5" ht="15.75" customHeight="1" x14ac:dyDescent="0.25">
      <c r="E789" s="419"/>
    </row>
    <row r="790" spans="5:5" ht="15.75" customHeight="1" x14ac:dyDescent="0.25">
      <c r="E790" s="419"/>
    </row>
    <row r="791" spans="5:5" ht="15.75" customHeight="1" x14ac:dyDescent="0.25">
      <c r="E791" s="419"/>
    </row>
    <row r="792" spans="5:5" ht="15.75" customHeight="1" x14ac:dyDescent="0.25">
      <c r="E792" s="419"/>
    </row>
    <row r="793" spans="5:5" ht="15.75" customHeight="1" x14ac:dyDescent="0.25">
      <c r="E793" s="419"/>
    </row>
    <row r="794" spans="5:5" ht="15.75" customHeight="1" x14ac:dyDescent="0.25">
      <c r="E794" s="419"/>
    </row>
    <row r="795" spans="5:5" ht="15.75" customHeight="1" x14ac:dyDescent="0.25">
      <c r="E795" s="419"/>
    </row>
    <row r="796" spans="5:5" ht="15.75" customHeight="1" x14ac:dyDescent="0.25">
      <c r="E796" s="419"/>
    </row>
    <row r="797" spans="5:5" ht="15.75" customHeight="1" x14ac:dyDescent="0.25">
      <c r="E797" s="419"/>
    </row>
    <row r="798" spans="5:5" ht="15.75" customHeight="1" x14ac:dyDescent="0.25">
      <c r="E798" s="419"/>
    </row>
    <row r="799" spans="5:5" ht="15.75" customHeight="1" x14ac:dyDescent="0.25">
      <c r="E799" s="419"/>
    </row>
    <row r="800" spans="5:5" ht="15.75" customHeight="1" x14ac:dyDescent="0.25">
      <c r="E800" s="419"/>
    </row>
    <row r="801" spans="5:5" ht="15.75" customHeight="1" x14ac:dyDescent="0.25">
      <c r="E801" s="419"/>
    </row>
    <row r="802" spans="5:5" ht="15.75" customHeight="1" x14ac:dyDescent="0.25">
      <c r="E802" s="419"/>
    </row>
    <row r="803" spans="5:5" ht="15.75" customHeight="1" x14ac:dyDescent="0.25">
      <c r="E803" s="419"/>
    </row>
    <row r="804" spans="5:5" ht="15.75" customHeight="1" x14ac:dyDescent="0.25">
      <c r="E804" s="419"/>
    </row>
    <row r="805" spans="5:5" ht="15.75" customHeight="1" x14ac:dyDescent="0.25">
      <c r="E805" s="419"/>
    </row>
    <row r="806" spans="5:5" ht="15.75" customHeight="1" x14ac:dyDescent="0.25">
      <c r="E806" s="419"/>
    </row>
    <row r="807" spans="5:5" ht="15.75" customHeight="1" x14ac:dyDescent="0.25">
      <c r="E807" s="419"/>
    </row>
    <row r="808" spans="5:5" ht="15.75" customHeight="1" x14ac:dyDescent="0.25">
      <c r="E808" s="419"/>
    </row>
    <row r="809" spans="5:5" ht="15.75" customHeight="1" x14ac:dyDescent="0.25">
      <c r="E809" s="419"/>
    </row>
    <row r="810" spans="5:5" ht="15.75" customHeight="1" x14ac:dyDescent="0.25">
      <c r="E810" s="419"/>
    </row>
    <row r="811" spans="5:5" ht="15.75" customHeight="1" x14ac:dyDescent="0.25">
      <c r="E811" s="419"/>
    </row>
    <row r="812" spans="5:5" ht="15.75" customHeight="1" x14ac:dyDescent="0.25">
      <c r="E812" s="419"/>
    </row>
    <row r="813" spans="5:5" ht="15.75" customHeight="1" x14ac:dyDescent="0.25">
      <c r="E813" s="419"/>
    </row>
    <row r="814" spans="5:5" ht="15.75" customHeight="1" x14ac:dyDescent="0.25">
      <c r="E814" s="419"/>
    </row>
    <row r="815" spans="5:5" ht="15.75" customHeight="1" x14ac:dyDescent="0.25">
      <c r="E815" s="419"/>
    </row>
    <row r="816" spans="5:5" ht="15.75" customHeight="1" x14ac:dyDescent="0.25">
      <c r="E816" s="419"/>
    </row>
    <row r="817" spans="5:5" ht="15.75" customHeight="1" x14ac:dyDescent="0.25">
      <c r="E817" s="419"/>
    </row>
    <row r="818" spans="5:5" ht="15.75" customHeight="1" x14ac:dyDescent="0.25">
      <c r="E818" s="419"/>
    </row>
    <row r="819" spans="5:5" ht="15.75" customHeight="1" x14ac:dyDescent="0.25">
      <c r="E819" s="419"/>
    </row>
    <row r="820" spans="5:5" ht="15.75" customHeight="1" x14ac:dyDescent="0.25">
      <c r="E820" s="419"/>
    </row>
    <row r="821" spans="5:5" ht="15.75" customHeight="1" x14ac:dyDescent="0.25">
      <c r="E821" s="419"/>
    </row>
    <row r="822" spans="5:5" ht="15.75" customHeight="1" x14ac:dyDescent="0.25">
      <c r="E822" s="419"/>
    </row>
    <row r="823" spans="5:5" ht="15.75" customHeight="1" x14ac:dyDescent="0.25">
      <c r="E823" s="419"/>
    </row>
    <row r="824" spans="5:5" ht="15.75" customHeight="1" x14ac:dyDescent="0.25">
      <c r="E824" s="419"/>
    </row>
    <row r="825" spans="5:5" ht="15.75" customHeight="1" x14ac:dyDescent="0.25">
      <c r="E825" s="419"/>
    </row>
    <row r="826" spans="5:5" ht="15.75" customHeight="1" x14ac:dyDescent="0.25">
      <c r="E826" s="419"/>
    </row>
    <row r="827" spans="5:5" ht="15.75" customHeight="1" x14ac:dyDescent="0.25">
      <c r="E827" s="419"/>
    </row>
    <row r="828" spans="5:5" ht="15.75" customHeight="1" x14ac:dyDescent="0.25">
      <c r="E828" s="419"/>
    </row>
    <row r="829" spans="5:5" ht="15.75" customHeight="1" x14ac:dyDescent="0.25">
      <c r="E829" s="419"/>
    </row>
    <row r="830" spans="5:5" ht="15.75" customHeight="1" x14ac:dyDescent="0.25">
      <c r="E830" s="419"/>
    </row>
    <row r="831" spans="5:5" ht="15.75" customHeight="1" x14ac:dyDescent="0.25">
      <c r="E831" s="419"/>
    </row>
    <row r="832" spans="5:5" ht="15.75" customHeight="1" x14ac:dyDescent="0.25">
      <c r="E832" s="419"/>
    </row>
    <row r="833" spans="5:5" ht="15.75" customHeight="1" x14ac:dyDescent="0.25">
      <c r="E833" s="419"/>
    </row>
    <row r="834" spans="5:5" ht="15.75" customHeight="1" x14ac:dyDescent="0.25">
      <c r="E834" s="419"/>
    </row>
    <row r="835" spans="5:5" ht="15.75" customHeight="1" x14ac:dyDescent="0.25">
      <c r="E835" s="419"/>
    </row>
    <row r="836" spans="5:5" ht="15.75" customHeight="1" x14ac:dyDescent="0.25">
      <c r="E836" s="419"/>
    </row>
    <row r="837" spans="5:5" ht="15.75" customHeight="1" x14ac:dyDescent="0.25">
      <c r="E837" s="419"/>
    </row>
    <row r="838" spans="5:5" ht="15.75" customHeight="1" x14ac:dyDescent="0.25">
      <c r="E838" s="419"/>
    </row>
    <row r="839" spans="5:5" ht="15.75" customHeight="1" x14ac:dyDescent="0.25">
      <c r="E839" s="419"/>
    </row>
    <row r="840" spans="5:5" ht="15.75" customHeight="1" x14ac:dyDescent="0.25">
      <c r="E840" s="419"/>
    </row>
    <row r="841" spans="5:5" ht="15.75" customHeight="1" x14ac:dyDescent="0.25">
      <c r="E841" s="419"/>
    </row>
    <row r="842" spans="5:5" ht="15.75" customHeight="1" x14ac:dyDescent="0.25">
      <c r="E842" s="419"/>
    </row>
    <row r="843" spans="5:5" ht="15.75" customHeight="1" x14ac:dyDescent="0.25">
      <c r="E843" s="419"/>
    </row>
    <row r="844" spans="5:5" ht="15.75" customHeight="1" x14ac:dyDescent="0.25">
      <c r="E844" s="419"/>
    </row>
    <row r="845" spans="5:5" ht="15.75" customHeight="1" x14ac:dyDescent="0.25">
      <c r="E845" s="419"/>
    </row>
    <row r="846" spans="5:5" ht="15.75" customHeight="1" x14ac:dyDescent="0.25">
      <c r="E846" s="419"/>
    </row>
    <row r="847" spans="5:5" ht="15.75" customHeight="1" x14ac:dyDescent="0.25">
      <c r="E847" s="419"/>
    </row>
    <row r="848" spans="5:5" ht="15.75" customHeight="1" x14ac:dyDescent="0.25">
      <c r="E848" s="419"/>
    </row>
    <row r="849" spans="5:5" ht="15.75" customHeight="1" x14ac:dyDescent="0.25">
      <c r="E849" s="419"/>
    </row>
    <row r="850" spans="5:5" ht="15.75" customHeight="1" x14ac:dyDescent="0.25">
      <c r="E850" s="419"/>
    </row>
    <row r="851" spans="5:5" ht="15.75" customHeight="1" x14ac:dyDescent="0.25">
      <c r="E851" s="419"/>
    </row>
    <row r="852" spans="5:5" ht="15.75" customHeight="1" x14ac:dyDescent="0.25">
      <c r="E852" s="419"/>
    </row>
    <row r="853" spans="5:5" ht="15.75" customHeight="1" x14ac:dyDescent="0.25">
      <c r="E853" s="419"/>
    </row>
    <row r="854" spans="5:5" ht="15.75" customHeight="1" x14ac:dyDescent="0.25">
      <c r="E854" s="419"/>
    </row>
    <row r="855" spans="5:5" ht="15.75" customHeight="1" x14ac:dyDescent="0.25">
      <c r="E855" s="419"/>
    </row>
    <row r="856" spans="5:5" ht="15.75" customHeight="1" x14ac:dyDescent="0.25">
      <c r="E856" s="419"/>
    </row>
    <row r="857" spans="5:5" ht="15.75" customHeight="1" x14ac:dyDescent="0.25">
      <c r="E857" s="419"/>
    </row>
    <row r="858" spans="5:5" ht="15.75" customHeight="1" x14ac:dyDescent="0.25">
      <c r="E858" s="419"/>
    </row>
    <row r="859" spans="5:5" ht="15.75" customHeight="1" x14ac:dyDescent="0.25">
      <c r="E859" s="419"/>
    </row>
    <row r="860" spans="5:5" ht="15.75" customHeight="1" x14ac:dyDescent="0.25">
      <c r="E860" s="419"/>
    </row>
    <row r="861" spans="5:5" ht="15.75" customHeight="1" x14ac:dyDescent="0.25">
      <c r="E861" s="419"/>
    </row>
    <row r="862" spans="5:5" ht="15.75" customHeight="1" x14ac:dyDescent="0.25">
      <c r="E862" s="419"/>
    </row>
    <row r="863" spans="5:5" ht="15.75" customHeight="1" x14ac:dyDescent="0.25">
      <c r="E863" s="419"/>
    </row>
    <row r="864" spans="5:5" ht="15.75" customHeight="1" x14ac:dyDescent="0.25">
      <c r="E864" s="419"/>
    </row>
    <row r="865" spans="5:5" ht="15.75" customHeight="1" x14ac:dyDescent="0.25">
      <c r="E865" s="419"/>
    </row>
    <row r="866" spans="5:5" ht="15.75" customHeight="1" x14ac:dyDescent="0.25">
      <c r="E866" s="419"/>
    </row>
    <row r="867" spans="5:5" ht="15.75" customHeight="1" x14ac:dyDescent="0.25">
      <c r="E867" s="419"/>
    </row>
    <row r="868" spans="5:5" ht="15.75" customHeight="1" x14ac:dyDescent="0.25">
      <c r="E868" s="419"/>
    </row>
    <row r="869" spans="5:5" ht="15.75" customHeight="1" x14ac:dyDescent="0.25">
      <c r="E869" s="419"/>
    </row>
    <row r="870" spans="5:5" ht="15.75" customHeight="1" x14ac:dyDescent="0.25">
      <c r="E870" s="419"/>
    </row>
    <row r="871" spans="5:5" ht="15.75" customHeight="1" x14ac:dyDescent="0.25">
      <c r="E871" s="419"/>
    </row>
    <row r="872" spans="5:5" ht="15.75" customHeight="1" x14ac:dyDescent="0.25">
      <c r="E872" s="419"/>
    </row>
    <row r="873" spans="5:5" ht="15.75" customHeight="1" x14ac:dyDescent="0.25">
      <c r="E873" s="419"/>
    </row>
    <row r="874" spans="5:5" ht="15.75" customHeight="1" x14ac:dyDescent="0.25">
      <c r="E874" s="419"/>
    </row>
    <row r="875" spans="5:5" ht="15.75" customHeight="1" x14ac:dyDescent="0.25">
      <c r="E875" s="419"/>
    </row>
    <row r="876" spans="5:5" ht="15.75" customHeight="1" x14ac:dyDescent="0.25">
      <c r="E876" s="419"/>
    </row>
    <row r="877" spans="5:5" ht="15.75" customHeight="1" x14ac:dyDescent="0.25">
      <c r="E877" s="419"/>
    </row>
    <row r="878" spans="5:5" ht="15.75" customHeight="1" x14ac:dyDescent="0.25">
      <c r="E878" s="419"/>
    </row>
    <row r="879" spans="5:5" ht="15.75" customHeight="1" x14ac:dyDescent="0.25">
      <c r="E879" s="419"/>
    </row>
    <row r="880" spans="5:5" ht="15.75" customHeight="1" x14ac:dyDescent="0.25">
      <c r="E880" s="419"/>
    </row>
    <row r="881" spans="5:5" ht="15.75" customHeight="1" x14ac:dyDescent="0.25">
      <c r="E881" s="419"/>
    </row>
    <row r="882" spans="5:5" ht="15.75" customHeight="1" x14ac:dyDescent="0.25">
      <c r="E882" s="419"/>
    </row>
    <row r="883" spans="5:5" ht="15.75" customHeight="1" x14ac:dyDescent="0.25">
      <c r="E883" s="419"/>
    </row>
    <row r="884" spans="5:5" ht="15.75" customHeight="1" x14ac:dyDescent="0.25">
      <c r="E884" s="419"/>
    </row>
    <row r="885" spans="5:5" ht="15.75" customHeight="1" x14ac:dyDescent="0.25">
      <c r="E885" s="419"/>
    </row>
    <row r="886" spans="5:5" ht="15.75" customHeight="1" x14ac:dyDescent="0.25">
      <c r="E886" s="419"/>
    </row>
    <row r="887" spans="5:5" ht="15.75" customHeight="1" x14ac:dyDescent="0.25">
      <c r="E887" s="419"/>
    </row>
    <row r="888" spans="5:5" ht="15.75" customHeight="1" x14ac:dyDescent="0.25">
      <c r="E888" s="419"/>
    </row>
    <row r="889" spans="5:5" ht="15.75" customHeight="1" x14ac:dyDescent="0.25">
      <c r="E889" s="419"/>
    </row>
    <row r="890" spans="5:5" ht="15.75" customHeight="1" x14ac:dyDescent="0.25">
      <c r="E890" s="419"/>
    </row>
    <row r="891" spans="5:5" ht="15.75" customHeight="1" x14ac:dyDescent="0.25">
      <c r="E891" s="419"/>
    </row>
    <row r="892" spans="5:5" ht="15.75" customHeight="1" x14ac:dyDescent="0.25">
      <c r="E892" s="419"/>
    </row>
    <row r="893" spans="5:5" ht="15.75" customHeight="1" x14ac:dyDescent="0.25">
      <c r="E893" s="419"/>
    </row>
    <row r="894" spans="5:5" ht="15.75" customHeight="1" x14ac:dyDescent="0.25">
      <c r="E894" s="419"/>
    </row>
    <row r="895" spans="5:5" ht="15.75" customHeight="1" x14ac:dyDescent="0.25">
      <c r="E895" s="419"/>
    </row>
    <row r="896" spans="5:5" ht="15.75" customHeight="1" x14ac:dyDescent="0.25">
      <c r="E896" s="419"/>
    </row>
    <row r="897" spans="5:5" ht="15.75" customHeight="1" x14ac:dyDescent="0.25">
      <c r="E897" s="419"/>
    </row>
    <row r="898" spans="5:5" ht="15.75" customHeight="1" x14ac:dyDescent="0.25">
      <c r="E898" s="419"/>
    </row>
    <row r="899" spans="5:5" ht="15.75" customHeight="1" x14ac:dyDescent="0.25">
      <c r="E899" s="419"/>
    </row>
    <row r="900" spans="5:5" ht="15.75" customHeight="1" x14ac:dyDescent="0.25">
      <c r="E900" s="419"/>
    </row>
    <row r="901" spans="5:5" ht="15.75" customHeight="1" x14ac:dyDescent="0.25">
      <c r="E901" s="419"/>
    </row>
    <row r="902" spans="5:5" ht="15.75" customHeight="1" x14ac:dyDescent="0.25">
      <c r="E902" s="419"/>
    </row>
    <row r="903" spans="5:5" ht="15.75" customHeight="1" x14ac:dyDescent="0.25">
      <c r="E903" s="419"/>
    </row>
    <row r="904" spans="5:5" ht="15.75" customHeight="1" x14ac:dyDescent="0.25">
      <c r="E904" s="419"/>
    </row>
    <row r="905" spans="5:5" ht="15.75" customHeight="1" x14ac:dyDescent="0.25">
      <c r="E905" s="419"/>
    </row>
    <row r="906" spans="5:5" ht="15.75" customHeight="1" x14ac:dyDescent="0.25">
      <c r="E906" s="419"/>
    </row>
    <row r="907" spans="5:5" ht="15.75" customHeight="1" x14ac:dyDescent="0.25">
      <c r="E907" s="419"/>
    </row>
    <row r="908" spans="5:5" ht="15.75" customHeight="1" x14ac:dyDescent="0.25">
      <c r="E908" s="419"/>
    </row>
    <row r="909" spans="5:5" ht="15.75" customHeight="1" x14ac:dyDescent="0.25">
      <c r="E909" s="419"/>
    </row>
    <row r="910" spans="5:5" ht="15.75" customHeight="1" x14ac:dyDescent="0.25">
      <c r="E910" s="419"/>
    </row>
    <row r="911" spans="5:5" ht="15.75" customHeight="1" x14ac:dyDescent="0.25">
      <c r="E911" s="419"/>
    </row>
    <row r="912" spans="5:5" ht="15.75" customHeight="1" x14ac:dyDescent="0.25">
      <c r="E912" s="419"/>
    </row>
    <row r="913" spans="5:5" ht="15.75" customHeight="1" x14ac:dyDescent="0.25">
      <c r="E913" s="419"/>
    </row>
    <row r="914" spans="5:5" ht="15.75" customHeight="1" x14ac:dyDescent="0.25">
      <c r="E914" s="419"/>
    </row>
    <row r="915" spans="5:5" ht="15.75" customHeight="1" x14ac:dyDescent="0.25">
      <c r="E915" s="419"/>
    </row>
    <row r="916" spans="5:5" ht="15.75" customHeight="1" x14ac:dyDescent="0.25">
      <c r="E916" s="419"/>
    </row>
    <row r="917" spans="5:5" ht="15.75" customHeight="1" x14ac:dyDescent="0.25">
      <c r="E917" s="419"/>
    </row>
    <row r="918" spans="5:5" ht="15.75" customHeight="1" x14ac:dyDescent="0.25">
      <c r="E918" s="419"/>
    </row>
    <row r="919" spans="5:5" ht="15.75" customHeight="1" x14ac:dyDescent="0.25">
      <c r="E919" s="419"/>
    </row>
    <row r="920" spans="5:5" ht="15.75" customHeight="1" x14ac:dyDescent="0.25">
      <c r="E920" s="419"/>
    </row>
    <row r="921" spans="5:5" ht="15.75" customHeight="1" x14ac:dyDescent="0.25">
      <c r="E921" s="419"/>
    </row>
    <row r="922" spans="5:5" ht="15.75" customHeight="1" x14ac:dyDescent="0.25">
      <c r="E922" s="419"/>
    </row>
    <row r="923" spans="5:5" ht="15.75" customHeight="1" x14ac:dyDescent="0.25">
      <c r="E923" s="419"/>
    </row>
    <row r="924" spans="5:5" ht="15.75" customHeight="1" x14ac:dyDescent="0.25">
      <c r="E924" s="419"/>
    </row>
    <row r="925" spans="5:5" ht="15.75" customHeight="1" x14ac:dyDescent="0.25">
      <c r="E925" s="419"/>
    </row>
    <row r="926" spans="5:5" ht="15.75" customHeight="1" x14ac:dyDescent="0.25">
      <c r="E926" s="419"/>
    </row>
    <row r="927" spans="5:5" ht="15.75" customHeight="1" x14ac:dyDescent="0.25">
      <c r="E927" s="419"/>
    </row>
    <row r="928" spans="5:5" ht="15.75" customHeight="1" x14ac:dyDescent="0.25">
      <c r="E928" s="419"/>
    </row>
    <row r="929" spans="5:5" ht="15.75" customHeight="1" x14ac:dyDescent="0.25">
      <c r="E929" s="419"/>
    </row>
    <row r="930" spans="5:5" ht="15.75" customHeight="1" x14ac:dyDescent="0.25">
      <c r="E930" s="419"/>
    </row>
    <row r="931" spans="5:5" ht="15.75" customHeight="1" x14ac:dyDescent="0.25">
      <c r="E931" s="419"/>
    </row>
    <row r="932" spans="5:5" ht="15.75" customHeight="1" x14ac:dyDescent="0.25">
      <c r="E932" s="419"/>
    </row>
    <row r="933" spans="5:5" ht="15.75" customHeight="1" x14ac:dyDescent="0.25">
      <c r="E933" s="419"/>
    </row>
    <row r="934" spans="5:5" ht="15.75" customHeight="1" x14ac:dyDescent="0.25">
      <c r="E934" s="419"/>
    </row>
    <row r="935" spans="5:5" ht="15.75" customHeight="1" x14ac:dyDescent="0.25">
      <c r="E935" s="419"/>
    </row>
    <row r="936" spans="5:5" ht="15.75" customHeight="1" x14ac:dyDescent="0.25">
      <c r="E936" s="419"/>
    </row>
    <row r="937" spans="5:5" ht="15.75" customHeight="1" x14ac:dyDescent="0.25">
      <c r="E937" s="419"/>
    </row>
    <row r="938" spans="5:5" ht="15.75" customHeight="1" x14ac:dyDescent="0.25">
      <c r="E938" s="419"/>
    </row>
    <row r="939" spans="5:5" ht="15.75" customHeight="1" x14ac:dyDescent="0.25">
      <c r="E939" s="419"/>
    </row>
    <row r="940" spans="5:5" ht="15.75" customHeight="1" x14ac:dyDescent="0.25">
      <c r="E940" s="419"/>
    </row>
    <row r="941" spans="5:5" ht="15.75" customHeight="1" x14ac:dyDescent="0.25">
      <c r="E941" s="419"/>
    </row>
    <row r="942" spans="5:5" ht="15.75" customHeight="1" x14ac:dyDescent="0.25">
      <c r="E942" s="419"/>
    </row>
    <row r="943" spans="5:5" ht="15.75" customHeight="1" x14ac:dyDescent="0.25">
      <c r="E943" s="419"/>
    </row>
    <row r="944" spans="5:5" ht="15.75" customHeight="1" x14ac:dyDescent="0.25">
      <c r="E944" s="419"/>
    </row>
    <row r="945" spans="5:5" ht="15.75" customHeight="1" x14ac:dyDescent="0.25">
      <c r="E945" s="419"/>
    </row>
    <row r="946" spans="5:5" ht="15.75" customHeight="1" x14ac:dyDescent="0.25">
      <c r="E946" s="419"/>
    </row>
    <row r="947" spans="5:5" ht="15.75" customHeight="1" x14ac:dyDescent="0.25">
      <c r="E947" s="419"/>
    </row>
    <row r="948" spans="5:5" ht="15.75" customHeight="1" x14ac:dyDescent="0.25">
      <c r="E948" s="419"/>
    </row>
    <row r="949" spans="5:5" ht="15.75" customHeight="1" x14ac:dyDescent="0.25">
      <c r="E949" s="419"/>
    </row>
    <row r="950" spans="5:5" ht="15.75" customHeight="1" x14ac:dyDescent="0.25">
      <c r="E950" s="419"/>
    </row>
    <row r="951" spans="5:5" ht="15.75" customHeight="1" x14ac:dyDescent="0.25">
      <c r="E951" s="419"/>
    </row>
    <row r="952" spans="5:5" ht="15.75" customHeight="1" x14ac:dyDescent="0.25">
      <c r="E952" s="419"/>
    </row>
    <row r="953" spans="5:5" ht="15.75" customHeight="1" x14ac:dyDescent="0.25">
      <c r="E953" s="419"/>
    </row>
    <row r="954" spans="5:5" ht="15.75" customHeight="1" x14ac:dyDescent="0.25">
      <c r="E954" s="419"/>
    </row>
    <row r="955" spans="5:5" ht="15.75" customHeight="1" x14ac:dyDescent="0.25">
      <c r="E955" s="419"/>
    </row>
    <row r="956" spans="5:5" ht="15.75" customHeight="1" x14ac:dyDescent="0.25">
      <c r="E956" s="419"/>
    </row>
    <row r="957" spans="5:5" ht="15.75" customHeight="1" x14ac:dyDescent="0.25">
      <c r="E957" s="419"/>
    </row>
    <row r="958" spans="5:5" ht="15.75" customHeight="1" x14ac:dyDescent="0.25">
      <c r="E958" s="419"/>
    </row>
    <row r="959" spans="5:5" ht="15.75" customHeight="1" x14ac:dyDescent="0.25">
      <c r="E959" s="419"/>
    </row>
    <row r="960" spans="5:5" ht="15.75" customHeight="1" x14ac:dyDescent="0.25">
      <c r="E960" s="419"/>
    </row>
    <row r="961" spans="5:5" ht="15.75" customHeight="1" x14ac:dyDescent="0.25">
      <c r="E961" s="419"/>
    </row>
    <row r="962" spans="5:5" ht="15.75" customHeight="1" x14ac:dyDescent="0.25">
      <c r="E962" s="419"/>
    </row>
    <row r="963" spans="5:5" ht="15.75" customHeight="1" x14ac:dyDescent="0.25">
      <c r="E963" s="419"/>
    </row>
    <row r="964" spans="5:5" ht="15.75" customHeight="1" x14ac:dyDescent="0.25">
      <c r="E964" s="419"/>
    </row>
    <row r="965" spans="5:5" ht="15.75" customHeight="1" x14ac:dyDescent="0.25">
      <c r="E965" s="419"/>
    </row>
    <row r="966" spans="5:5" ht="15.75" customHeight="1" x14ac:dyDescent="0.25">
      <c r="E966" s="419"/>
    </row>
    <row r="967" spans="5:5" ht="15.75" customHeight="1" x14ac:dyDescent="0.25">
      <c r="E967" s="419"/>
    </row>
    <row r="968" spans="5:5" ht="15.75" customHeight="1" x14ac:dyDescent="0.25">
      <c r="E968" s="419"/>
    </row>
    <row r="969" spans="5:5" ht="15.75" customHeight="1" x14ac:dyDescent="0.25">
      <c r="E969" s="419"/>
    </row>
    <row r="970" spans="5:5" ht="15.75" customHeight="1" x14ac:dyDescent="0.25">
      <c r="E970" s="419"/>
    </row>
    <row r="971" spans="5:5" ht="15.75" customHeight="1" x14ac:dyDescent="0.25">
      <c r="E971" s="419"/>
    </row>
    <row r="972" spans="5:5" ht="15.75" customHeight="1" x14ac:dyDescent="0.25">
      <c r="E972" s="419"/>
    </row>
    <row r="973" spans="5:5" ht="15.75" customHeight="1" x14ac:dyDescent="0.25">
      <c r="E973" s="419"/>
    </row>
    <row r="974" spans="5:5" ht="15.75" customHeight="1" x14ac:dyDescent="0.25">
      <c r="E974" s="419"/>
    </row>
    <row r="975" spans="5:5" ht="15.75" customHeight="1" x14ac:dyDescent="0.25">
      <c r="E975" s="419"/>
    </row>
    <row r="976" spans="5:5" ht="15.75" customHeight="1" x14ac:dyDescent="0.25">
      <c r="E976" s="419"/>
    </row>
    <row r="977" spans="5:5" ht="15.75" customHeight="1" x14ac:dyDescent="0.25">
      <c r="E977" s="419"/>
    </row>
    <row r="978" spans="5:5" ht="15.75" customHeight="1" x14ac:dyDescent="0.25">
      <c r="E978" s="419"/>
    </row>
    <row r="979" spans="5:5" ht="15.75" customHeight="1" x14ac:dyDescent="0.25">
      <c r="E979" s="419"/>
    </row>
    <row r="980" spans="5:5" ht="15.75" customHeight="1" x14ac:dyDescent="0.25">
      <c r="E980" s="419"/>
    </row>
    <row r="981" spans="5:5" ht="15.75" customHeight="1" x14ac:dyDescent="0.25">
      <c r="E981" s="419"/>
    </row>
    <row r="982" spans="5:5" ht="15.75" customHeight="1" x14ac:dyDescent="0.25">
      <c r="E982" s="419"/>
    </row>
    <row r="983" spans="5:5" ht="15.75" customHeight="1" x14ac:dyDescent="0.25">
      <c r="E983" s="419"/>
    </row>
    <row r="984" spans="5:5" ht="15.75" customHeight="1" x14ac:dyDescent="0.25">
      <c r="E984" s="419"/>
    </row>
    <row r="985" spans="5:5" ht="15.75" customHeight="1" x14ac:dyDescent="0.25">
      <c r="E985" s="419"/>
    </row>
    <row r="986" spans="5:5" ht="15.75" customHeight="1" x14ac:dyDescent="0.25">
      <c r="E986" s="419"/>
    </row>
    <row r="987" spans="5:5" ht="15.75" customHeight="1" x14ac:dyDescent="0.25">
      <c r="E987" s="419"/>
    </row>
    <row r="988" spans="5:5" ht="15.75" customHeight="1" x14ac:dyDescent="0.25">
      <c r="E988" s="419"/>
    </row>
    <row r="989" spans="5:5" ht="15.75" customHeight="1" x14ac:dyDescent="0.25">
      <c r="E989" s="419"/>
    </row>
    <row r="990" spans="5:5" ht="15.75" customHeight="1" x14ac:dyDescent="0.25">
      <c r="E990" s="419"/>
    </row>
    <row r="991" spans="5:5" ht="15.75" customHeight="1" x14ac:dyDescent="0.25">
      <c r="E991" s="419"/>
    </row>
    <row r="992" spans="5:5" ht="15.75" customHeight="1" x14ac:dyDescent="0.25">
      <c r="E992" s="419"/>
    </row>
    <row r="993" spans="5:5" ht="15.75" customHeight="1" x14ac:dyDescent="0.25">
      <c r="E993" s="419"/>
    </row>
    <row r="994" spans="5:5" ht="15.75" customHeight="1" x14ac:dyDescent="0.25">
      <c r="E994" s="419"/>
    </row>
    <row r="995" spans="5:5" ht="15.75" customHeight="1" x14ac:dyDescent="0.25">
      <c r="E995" s="419"/>
    </row>
    <row r="996" spans="5:5" ht="15.75" customHeight="1" x14ac:dyDescent="0.25">
      <c r="E996" s="419"/>
    </row>
    <row r="997" spans="5:5" ht="15.75" customHeight="1" x14ac:dyDescent="0.25">
      <c r="E997" s="419"/>
    </row>
    <row r="998" spans="5:5" ht="15.75" customHeight="1" x14ac:dyDescent="0.25">
      <c r="E998" s="419"/>
    </row>
    <row r="999" spans="5:5" ht="15.75" customHeight="1" x14ac:dyDescent="0.25">
      <c r="E999" s="419"/>
    </row>
    <row r="1000" spans="5:5" ht="15.75" customHeight="1" x14ac:dyDescent="0.25">
      <c r="E1000" s="419"/>
    </row>
    <row r="1001" spans="5:5" ht="15.75" customHeight="1" x14ac:dyDescent="0.25">
      <c r="E1001" s="41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2:E52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7:E37"/>
    <mergeCell ref="B46:E46"/>
    <mergeCell ref="B74:E74"/>
    <mergeCell ref="B75:E75"/>
    <mergeCell ref="B56:E56"/>
    <mergeCell ref="B58:E58"/>
    <mergeCell ref="C59:D59"/>
    <mergeCell ref="B65:E65"/>
    <mergeCell ref="B69:E69"/>
    <mergeCell ref="B73:E7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O47"/>
  <sheetViews>
    <sheetView topLeftCell="A10" zoomScale="91" zoomScaleNormal="91" workbookViewId="0">
      <selection activeCell="I12" sqref="I12"/>
    </sheetView>
  </sheetViews>
  <sheetFormatPr baseColWidth="10" defaultColWidth="14.44140625" defaultRowHeight="14.4" x14ac:dyDescent="0.3"/>
  <cols>
    <col min="1" max="1" width="10.6640625" customWidth="1"/>
    <col min="2" max="2" width="5.88671875" customWidth="1"/>
    <col min="3" max="3" width="35.88671875" customWidth="1"/>
    <col min="4" max="4" width="15" customWidth="1"/>
    <col min="5" max="5" width="10.88671875" customWidth="1"/>
    <col min="6" max="7" width="10.6640625" customWidth="1"/>
    <col min="8" max="8" width="9.33203125" customWidth="1"/>
    <col min="9" max="9" width="11.88671875" customWidth="1"/>
    <col min="10" max="26" width="10.6640625" customWidth="1"/>
  </cols>
  <sheetData>
    <row r="1" spans="2:14" ht="15" thickBot="1" x14ac:dyDescent="0.35"/>
    <row r="2" spans="2:14" x14ac:dyDescent="0.3">
      <c r="B2" s="772" t="s">
        <v>98</v>
      </c>
      <c r="C2" s="773"/>
      <c r="D2" s="773"/>
      <c r="E2" s="773"/>
      <c r="F2" s="773"/>
      <c r="G2" s="773"/>
      <c r="H2" s="773"/>
      <c r="I2" s="773"/>
      <c r="J2" s="773"/>
      <c r="K2" s="774"/>
    </row>
    <row r="3" spans="2:14" x14ac:dyDescent="0.3">
      <c r="B3" s="775" t="s">
        <v>371</v>
      </c>
      <c r="C3" s="623"/>
      <c r="D3" s="623"/>
      <c r="E3" s="623"/>
      <c r="F3" s="623"/>
      <c r="G3" s="623"/>
      <c r="H3" s="623"/>
      <c r="I3" s="623"/>
      <c r="J3" s="623"/>
      <c r="K3" s="776"/>
    </row>
    <row r="4" spans="2:14" x14ac:dyDescent="0.3">
      <c r="B4" s="777" t="s">
        <v>300</v>
      </c>
      <c r="C4" s="623"/>
      <c r="D4" s="623"/>
      <c r="E4" s="623"/>
      <c r="F4" s="623"/>
      <c r="G4" s="623"/>
      <c r="H4" s="623"/>
      <c r="I4" s="623"/>
      <c r="J4" s="623"/>
      <c r="K4" s="776"/>
    </row>
    <row r="5" spans="2:14" x14ac:dyDescent="0.3">
      <c r="B5" s="778" t="s">
        <v>100</v>
      </c>
      <c r="C5" s="623"/>
      <c r="D5" s="623"/>
      <c r="E5" s="623"/>
      <c r="F5" s="623"/>
      <c r="G5" s="623"/>
      <c r="H5" s="623"/>
      <c r="I5" s="623"/>
      <c r="J5" s="623"/>
      <c r="K5" s="776"/>
    </row>
    <row r="6" spans="2:14" x14ac:dyDescent="0.3">
      <c r="B6" s="779" t="s">
        <v>101</v>
      </c>
      <c r="C6" s="762"/>
      <c r="D6" s="161" t="s">
        <v>73</v>
      </c>
      <c r="E6" s="161" t="s">
        <v>102</v>
      </c>
      <c r="F6" s="780" t="s">
        <v>103</v>
      </c>
      <c r="G6" s="764"/>
      <c r="H6" s="764"/>
      <c r="I6" s="764"/>
      <c r="J6" s="764"/>
      <c r="K6" s="765"/>
    </row>
    <row r="7" spans="2:14" ht="17.25" customHeight="1" x14ac:dyDescent="0.3">
      <c r="B7" s="771" t="s">
        <v>104</v>
      </c>
      <c r="C7" s="762"/>
      <c r="D7" s="179" t="s">
        <v>173</v>
      </c>
      <c r="E7" s="179">
        <v>1</v>
      </c>
      <c r="F7" s="763"/>
      <c r="G7" s="764"/>
      <c r="H7" s="764"/>
      <c r="I7" s="764"/>
      <c r="J7" s="764"/>
      <c r="K7" s="765"/>
    </row>
    <row r="8" spans="2:14" ht="58.5" customHeight="1" x14ac:dyDescent="0.3">
      <c r="B8" s="761" t="s">
        <v>301</v>
      </c>
      <c r="C8" s="762"/>
      <c r="D8" s="162" t="s">
        <v>302</v>
      </c>
      <c r="E8" s="179">
        <v>1</v>
      </c>
      <c r="F8" s="763" t="s">
        <v>303</v>
      </c>
      <c r="G8" s="764"/>
      <c r="H8" s="764"/>
      <c r="I8" s="764"/>
      <c r="J8" s="764"/>
      <c r="K8" s="765"/>
    </row>
    <row r="9" spans="2:14" ht="47.25" customHeight="1" x14ac:dyDescent="0.3">
      <c r="B9" s="761" t="s">
        <v>304</v>
      </c>
      <c r="C9" s="762"/>
      <c r="D9" s="162" t="s">
        <v>305</v>
      </c>
      <c r="E9" s="179">
        <v>1</v>
      </c>
      <c r="F9" s="763" t="s">
        <v>306</v>
      </c>
      <c r="G9" s="764"/>
      <c r="H9" s="764"/>
      <c r="I9" s="764"/>
      <c r="J9" s="764"/>
      <c r="K9" s="765"/>
    </row>
    <row r="10" spans="2:14" ht="29.25" customHeight="1" x14ac:dyDescent="0.3">
      <c r="B10" s="761" t="s">
        <v>307</v>
      </c>
      <c r="C10" s="762"/>
      <c r="D10" s="162" t="s">
        <v>305</v>
      </c>
      <c r="E10" s="179">
        <v>2</v>
      </c>
      <c r="F10" s="763"/>
      <c r="G10" s="764"/>
      <c r="H10" s="764"/>
      <c r="I10" s="764"/>
      <c r="J10" s="764"/>
      <c r="K10" s="765"/>
    </row>
    <row r="11" spans="2:14" ht="16.5" customHeight="1" x14ac:dyDescent="0.3">
      <c r="B11" s="766" t="s">
        <v>123</v>
      </c>
      <c r="C11" s="764"/>
      <c r="D11" s="764"/>
      <c r="E11" s="764"/>
      <c r="F11" s="764"/>
      <c r="G11" s="764"/>
      <c r="H11" s="762"/>
      <c r="I11" s="767">
        <v>1</v>
      </c>
      <c r="J11" s="764"/>
      <c r="K11" s="765"/>
    </row>
    <row r="12" spans="2:14" ht="31.5" customHeight="1" x14ac:dyDescent="0.3">
      <c r="B12" s="137" t="s">
        <v>124</v>
      </c>
      <c r="C12" s="138" t="s">
        <v>101</v>
      </c>
      <c r="D12" s="138" t="s">
        <v>73</v>
      </c>
      <c r="E12" s="138" t="s">
        <v>102</v>
      </c>
      <c r="F12" s="138" t="s">
        <v>125</v>
      </c>
      <c r="G12" s="138" t="s">
        <v>126</v>
      </c>
      <c r="H12" s="138" t="s">
        <v>127</v>
      </c>
      <c r="I12" s="138" t="s">
        <v>128</v>
      </c>
      <c r="J12" s="138" t="s">
        <v>129</v>
      </c>
      <c r="K12" s="139" t="s">
        <v>308</v>
      </c>
    </row>
    <row r="13" spans="2:14" ht="22.5" customHeight="1" x14ac:dyDescent="0.3">
      <c r="B13" s="140">
        <v>1</v>
      </c>
      <c r="C13" s="180" t="s">
        <v>309</v>
      </c>
      <c r="D13" s="181"/>
      <c r="E13" s="181"/>
      <c r="F13" s="181"/>
      <c r="G13" s="181"/>
      <c r="H13" s="182"/>
      <c r="I13" s="182"/>
      <c r="J13" s="183"/>
      <c r="K13" s="184"/>
    </row>
    <row r="14" spans="2:14" x14ac:dyDescent="0.3">
      <c r="B14" s="140" t="s">
        <v>132</v>
      </c>
      <c r="C14" s="185" t="s">
        <v>310</v>
      </c>
      <c r="D14" s="186" t="s">
        <v>311</v>
      </c>
      <c r="E14" s="186">
        <v>1</v>
      </c>
      <c r="F14" s="187">
        <v>16960</v>
      </c>
      <c r="G14" s="187">
        <f t="shared" ref="G14:G19" si="0">E14*F14</f>
        <v>16960</v>
      </c>
      <c r="H14" s="188">
        <f>I11</f>
        <v>1</v>
      </c>
      <c r="I14" s="187">
        <f t="shared" ref="I14:I19" si="1">G14*H14</f>
        <v>16960</v>
      </c>
      <c r="J14" s="187">
        <f t="shared" ref="J14:J19" si="2">I14-K14</f>
        <v>0</v>
      </c>
      <c r="K14" s="189">
        <f>I14</f>
        <v>16960</v>
      </c>
    </row>
    <row r="15" spans="2:14" x14ac:dyDescent="0.3">
      <c r="B15" s="140" t="s">
        <v>133</v>
      </c>
      <c r="C15" s="185" t="s">
        <v>312</v>
      </c>
      <c r="D15" s="186" t="s">
        <v>311</v>
      </c>
      <c r="E15" s="186">
        <v>1</v>
      </c>
      <c r="F15" s="187">
        <v>61798</v>
      </c>
      <c r="G15" s="187">
        <f t="shared" si="0"/>
        <v>61798</v>
      </c>
      <c r="H15" s="188">
        <f>I11</f>
        <v>1</v>
      </c>
      <c r="I15" s="187">
        <f t="shared" si="1"/>
        <v>61798</v>
      </c>
      <c r="J15" s="187">
        <f t="shared" si="2"/>
        <v>61798</v>
      </c>
      <c r="K15" s="189"/>
      <c r="M15" s="155"/>
      <c r="N15" s="190"/>
    </row>
    <row r="16" spans="2:14" x14ac:dyDescent="0.3">
      <c r="B16" s="140" t="s">
        <v>134</v>
      </c>
      <c r="C16" s="185" t="s">
        <v>304</v>
      </c>
      <c r="D16" s="186" t="s">
        <v>311</v>
      </c>
      <c r="E16" s="186">
        <v>1</v>
      </c>
      <c r="F16" s="187">
        <v>8427</v>
      </c>
      <c r="G16" s="187">
        <f t="shared" si="0"/>
        <v>8427</v>
      </c>
      <c r="H16" s="188">
        <f>I11</f>
        <v>1</v>
      </c>
      <c r="I16" s="187">
        <f t="shared" si="1"/>
        <v>8427</v>
      </c>
      <c r="J16" s="187">
        <f t="shared" si="2"/>
        <v>8427</v>
      </c>
      <c r="K16" s="189"/>
      <c r="N16" s="155"/>
    </row>
    <row r="17" spans="2:15" ht="26.25" customHeight="1" x14ac:dyDescent="0.3">
      <c r="B17" s="140" t="s">
        <v>135</v>
      </c>
      <c r="C17" s="191" t="s">
        <v>313</v>
      </c>
      <c r="D17" s="186" t="s">
        <v>311</v>
      </c>
      <c r="E17" s="186">
        <v>1</v>
      </c>
      <c r="F17" s="187">
        <v>19101</v>
      </c>
      <c r="G17" s="187">
        <f t="shared" si="0"/>
        <v>19101</v>
      </c>
      <c r="H17" s="188">
        <f>I11</f>
        <v>1</v>
      </c>
      <c r="I17" s="187">
        <f t="shared" si="1"/>
        <v>19101</v>
      </c>
      <c r="J17" s="187">
        <f t="shared" si="2"/>
        <v>19101</v>
      </c>
      <c r="K17" s="189"/>
    </row>
    <row r="18" spans="2:15" ht="27.6" x14ac:dyDescent="0.3">
      <c r="B18" s="140" t="s">
        <v>136</v>
      </c>
      <c r="C18" s="191" t="s">
        <v>314</v>
      </c>
      <c r="D18" s="186" t="s">
        <v>311</v>
      </c>
      <c r="E18" s="186">
        <v>1</v>
      </c>
      <c r="F18" s="187">
        <v>13483</v>
      </c>
      <c r="G18" s="187">
        <f t="shared" si="0"/>
        <v>13483</v>
      </c>
      <c r="H18" s="188">
        <f>I11</f>
        <v>1</v>
      </c>
      <c r="I18" s="187">
        <f t="shared" si="1"/>
        <v>13483</v>
      </c>
      <c r="J18" s="187">
        <f t="shared" si="2"/>
        <v>13483</v>
      </c>
      <c r="K18" s="189"/>
    </row>
    <row r="19" spans="2:15" ht="26.25" customHeight="1" x14ac:dyDescent="0.3">
      <c r="B19" s="140" t="s">
        <v>137</v>
      </c>
      <c r="C19" s="191" t="s">
        <v>315</v>
      </c>
      <c r="D19" s="186" t="s">
        <v>316</v>
      </c>
      <c r="E19" s="186">
        <v>1</v>
      </c>
      <c r="F19" s="187">
        <v>2000000</v>
      </c>
      <c r="G19" s="187">
        <f t="shared" si="0"/>
        <v>2000000</v>
      </c>
      <c r="H19" s="186">
        <v>1</v>
      </c>
      <c r="I19" s="187">
        <f t="shared" si="1"/>
        <v>2000000</v>
      </c>
      <c r="J19" s="187">
        <f t="shared" si="2"/>
        <v>0</v>
      </c>
      <c r="K19" s="189">
        <f>I19</f>
        <v>2000000</v>
      </c>
      <c r="O19" s="155"/>
    </row>
    <row r="20" spans="2:15" ht="15" customHeight="1" thickBot="1" x14ac:dyDescent="0.35">
      <c r="B20" s="768" t="s">
        <v>317</v>
      </c>
      <c r="C20" s="769"/>
      <c r="D20" s="770"/>
      <c r="E20" s="192"/>
      <c r="F20" s="192"/>
      <c r="G20" s="193">
        <f>SUM(G14:G19)</f>
        <v>2119769</v>
      </c>
      <c r="H20" s="193"/>
      <c r="I20" s="193">
        <f>SUM(I14:I19)</f>
        <v>2119769</v>
      </c>
      <c r="J20" s="193">
        <f>SUM(J14:J19)</f>
        <v>102809</v>
      </c>
      <c r="K20" s="194">
        <f>SUM(K14:K19)</f>
        <v>2016960</v>
      </c>
    </row>
    <row r="21" spans="2:15" ht="15.75" customHeight="1" x14ac:dyDescent="0.3"/>
    <row r="22" spans="2:15" ht="15.75" customHeight="1" x14ac:dyDescent="0.3"/>
    <row r="23" spans="2:15" ht="15.75" customHeight="1" x14ac:dyDescent="0.3">
      <c r="C23" s="190" t="s">
        <v>318</v>
      </c>
      <c r="I23" s="599">
        <f>I20*0.3</f>
        <v>635930.69999999995</v>
      </c>
      <c r="J23" s="244"/>
      <c r="K23" s="271">
        <f>I23-K20</f>
        <v>-1381029.3</v>
      </c>
    </row>
    <row r="24" spans="2:15" ht="15.75" customHeight="1" x14ac:dyDescent="0.3"/>
    <row r="25" spans="2:15" ht="15.75" customHeight="1" x14ac:dyDescent="0.3">
      <c r="I25" s="332"/>
    </row>
    <row r="26" spans="2:15" ht="15.75" customHeight="1" x14ac:dyDescent="0.3"/>
    <row r="27" spans="2:15" ht="15.75" customHeight="1" x14ac:dyDescent="0.3">
      <c r="C27" s="190" t="s">
        <v>319</v>
      </c>
      <c r="D27" s="190">
        <v>2</v>
      </c>
      <c r="E27" s="190">
        <v>8</v>
      </c>
      <c r="F27" s="190">
        <f>E27+D28</f>
        <v>28</v>
      </c>
      <c r="G27" s="190">
        <v>14</v>
      </c>
    </row>
    <row r="28" spans="2:15" ht="15.75" customHeight="1" x14ac:dyDescent="0.3">
      <c r="C28" s="190" t="s">
        <v>320</v>
      </c>
      <c r="D28" s="190">
        <v>20</v>
      </c>
      <c r="G28" s="190">
        <v>7</v>
      </c>
      <c r="J28" s="229"/>
    </row>
    <row r="29" spans="2:15" ht="15.75" customHeight="1" x14ac:dyDescent="0.3">
      <c r="J29" s="229"/>
    </row>
    <row r="30" spans="2:15" ht="15.75" customHeight="1" x14ac:dyDescent="0.3">
      <c r="C30" s="190" t="s">
        <v>310</v>
      </c>
      <c r="D30" s="190" t="s">
        <v>321</v>
      </c>
      <c r="E30" s="195">
        <v>60000</v>
      </c>
      <c r="F30" s="195">
        <v>10000</v>
      </c>
      <c r="J30" s="229"/>
    </row>
    <row r="31" spans="2:15" ht="15.75" customHeight="1" x14ac:dyDescent="0.3">
      <c r="C31" s="190" t="s">
        <v>312</v>
      </c>
      <c r="D31" s="190" t="s">
        <v>321</v>
      </c>
      <c r="E31" s="195">
        <v>500000</v>
      </c>
      <c r="F31" s="195">
        <v>45000</v>
      </c>
      <c r="J31" s="229"/>
    </row>
    <row r="32" spans="2:15" ht="15.75" customHeight="1" x14ac:dyDescent="0.3">
      <c r="C32" s="190" t="s">
        <v>322</v>
      </c>
      <c r="D32" s="190" t="s">
        <v>321</v>
      </c>
      <c r="E32" s="195">
        <v>500000</v>
      </c>
      <c r="J32" s="229"/>
    </row>
    <row r="33" spans="3:6" ht="15.75" customHeight="1" x14ac:dyDescent="0.3">
      <c r="C33" s="190" t="s">
        <v>323</v>
      </c>
      <c r="D33" s="190" t="s">
        <v>321</v>
      </c>
      <c r="E33" s="195">
        <v>500000</v>
      </c>
    </row>
    <row r="34" spans="3:6" ht="15.75" customHeight="1" x14ac:dyDescent="0.3">
      <c r="C34" s="190" t="s">
        <v>304</v>
      </c>
      <c r="D34" s="190" t="s">
        <v>324</v>
      </c>
      <c r="E34" s="195">
        <v>250000</v>
      </c>
      <c r="F34" s="195">
        <f>E34/G27</f>
        <v>17857.142857142859</v>
      </c>
    </row>
    <row r="35" spans="3:6" ht="15.75" customHeight="1" x14ac:dyDescent="0.3">
      <c r="C35" s="190" t="s">
        <v>307</v>
      </c>
      <c r="D35" s="190" t="s">
        <v>324</v>
      </c>
      <c r="E35" s="195">
        <v>350000</v>
      </c>
      <c r="F35" s="195">
        <v>10000</v>
      </c>
    </row>
    <row r="36" spans="3:6" ht="15.75" customHeight="1" x14ac:dyDescent="0.3">
      <c r="C36" s="190" t="s">
        <v>325</v>
      </c>
      <c r="D36" s="190" t="s">
        <v>324</v>
      </c>
      <c r="E36" s="195">
        <v>60000</v>
      </c>
      <c r="F36" s="195">
        <v>50000</v>
      </c>
    </row>
    <row r="37" spans="3:6" ht="15.75" customHeight="1" x14ac:dyDescent="0.3">
      <c r="C37" s="190" t="s">
        <v>326</v>
      </c>
      <c r="D37" s="190" t="s">
        <v>324</v>
      </c>
      <c r="E37" s="195">
        <v>800000</v>
      </c>
      <c r="F37" s="195">
        <v>100000</v>
      </c>
    </row>
    <row r="38" spans="3:6" ht="15.75" customHeight="1" x14ac:dyDescent="0.3">
      <c r="C38" s="190" t="s">
        <v>327</v>
      </c>
      <c r="D38" s="190" t="s">
        <v>328</v>
      </c>
      <c r="E38" s="195">
        <v>250000</v>
      </c>
    </row>
    <row r="39" spans="3:6" ht="15.75" customHeight="1" x14ac:dyDescent="0.3"/>
    <row r="40" spans="3:6" ht="15.75" customHeight="1" x14ac:dyDescent="0.3"/>
    <row r="41" spans="3:6" ht="15.75" customHeight="1" x14ac:dyDescent="0.3"/>
    <row r="42" spans="3:6" ht="15.75" customHeight="1" x14ac:dyDescent="0.3"/>
    <row r="43" spans="3:6" ht="15.75" customHeight="1" x14ac:dyDescent="0.3"/>
    <row r="44" spans="3:6" ht="15.75" customHeight="1" x14ac:dyDescent="0.3"/>
    <row r="45" spans="3:6" ht="15.75" customHeight="1" x14ac:dyDescent="0.3"/>
    <row r="46" spans="3:6" ht="15.75" customHeight="1" x14ac:dyDescent="0.3"/>
    <row r="47" spans="3:6" ht="15.75" customHeight="1" x14ac:dyDescent="0.3"/>
  </sheetData>
  <mergeCells count="17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8"/>
    <mergeCell ref="B9:C9"/>
    <mergeCell ref="F9:K9"/>
    <mergeCell ref="B10:C10"/>
    <mergeCell ref="F10:K10"/>
    <mergeCell ref="B11:H11"/>
    <mergeCell ref="I11:K11"/>
    <mergeCell ref="B20:D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49"/>
  <sheetViews>
    <sheetView topLeftCell="A13" workbookViewId="0">
      <selection activeCell="I15" sqref="I15"/>
    </sheetView>
  </sheetViews>
  <sheetFormatPr baseColWidth="10" defaultColWidth="14.44140625" defaultRowHeight="12" x14ac:dyDescent="0.25"/>
  <cols>
    <col min="1" max="1" width="10.6640625" style="344" customWidth="1"/>
    <col min="2" max="2" width="7" style="344" customWidth="1"/>
    <col min="3" max="3" width="27.44140625" style="344" customWidth="1"/>
    <col min="4" max="4" width="8.44140625" style="344" customWidth="1"/>
    <col min="5" max="5" width="8.6640625" style="344" customWidth="1"/>
    <col min="6" max="6" width="10.44140625" style="344" customWidth="1"/>
    <col min="7" max="7" width="11.88671875" style="344" customWidth="1"/>
    <col min="8" max="8" width="7.33203125" style="344" customWidth="1"/>
    <col min="9" max="9" width="13" style="344" customWidth="1"/>
    <col min="10" max="10" width="12.44140625" style="344" customWidth="1"/>
    <col min="11" max="11" width="12.6640625" style="344" customWidth="1"/>
    <col min="12" max="26" width="10.6640625" style="344" customWidth="1"/>
    <col min="27" max="16384" width="14.44140625" style="344"/>
  </cols>
  <sheetData>
    <row r="1" spans="2:13" ht="12.6" thickBot="1" x14ac:dyDescent="0.3"/>
    <row r="2" spans="2:13" x14ac:dyDescent="0.25">
      <c r="B2" s="798" t="s">
        <v>98</v>
      </c>
      <c r="C2" s="799"/>
      <c r="D2" s="799"/>
      <c r="E2" s="799"/>
      <c r="F2" s="799"/>
      <c r="G2" s="799"/>
      <c r="H2" s="799"/>
      <c r="I2" s="799"/>
      <c r="J2" s="799"/>
      <c r="K2" s="800"/>
    </row>
    <row r="3" spans="2:13" x14ac:dyDescent="0.25">
      <c r="B3" s="801" t="s">
        <v>369</v>
      </c>
      <c r="C3" s="695"/>
      <c r="D3" s="695"/>
      <c r="E3" s="695"/>
      <c r="F3" s="695"/>
      <c r="G3" s="695"/>
      <c r="H3" s="695"/>
      <c r="I3" s="695"/>
      <c r="J3" s="695"/>
      <c r="K3" s="802"/>
    </row>
    <row r="4" spans="2:13" x14ac:dyDescent="0.25">
      <c r="B4" s="801" t="s">
        <v>185</v>
      </c>
      <c r="C4" s="695"/>
      <c r="D4" s="695"/>
      <c r="E4" s="695"/>
      <c r="F4" s="695"/>
      <c r="G4" s="695"/>
      <c r="H4" s="695"/>
      <c r="I4" s="695"/>
      <c r="J4" s="695"/>
      <c r="K4" s="802"/>
    </row>
    <row r="5" spans="2:13" x14ac:dyDescent="0.25">
      <c r="B5" s="801" t="s">
        <v>100</v>
      </c>
      <c r="C5" s="695"/>
      <c r="D5" s="695"/>
      <c r="E5" s="695"/>
      <c r="F5" s="695"/>
      <c r="G5" s="695"/>
      <c r="H5" s="695"/>
      <c r="I5" s="695"/>
      <c r="J5" s="695"/>
      <c r="K5" s="802"/>
    </row>
    <row r="6" spans="2:13" x14ac:dyDescent="0.25">
      <c r="B6" s="803" t="s">
        <v>331</v>
      </c>
      <c r="C6" s="751"/>
      <c r="D6" s="383" t="s">
        <v>73</v>
      </c>
      <c r="E6" s="383" t="s">
        <v>102</v>
      </c>
      <c r="F6" s="804" t="s">
        <v>103</v>
      </c>
      <c r="G6" s="753"/>
      <c r="H6" s="753"/>
      <c r="I6" s="753"/>
      <c r="J6" s="753"/>
      <c r="K6" s="797"/>
      <c r="L6" s="345" t="s">
        <v>375</v>
      </c>
    </row>
    <row r="7" spans="2:13" ht="22.5" customHeight="1" x14ac:dyDescent="0.25">
      <c r="B7" s="805" t="s">
        <v>104</v>
      </c>
      <c r="C7" s="751"/>
      <c r="D7" s="109" t="s">
        <v>173</v>
      </c>
      <c r="E7" s="109">
        <v>1</v>
      </c>
      <c r="F7" s="796" t="s">
        <v>174</v>
      </c>
      <c r="G7" s="753"/>
      <c r="H7" s="753"/>
      <c r="I7" s="753"/>
      <c r="J7" s="753"/>
      <c r="K7" s="797"/>
      <c r="L7" s="347">
        <f>2.58*2.58</f>
        <v>6.6564000000000005</v>
      </c>
      <c r="M7" s="347"/>
    </row>
    <row r="8" spans="2:13" ht="15" customHeight="1" x14ac:dyDescent="0.25">
      <c r="B8" s="805" t="s">
        <v>175</v>
      </c>
      <c r="C8" s="751"/>
      <c r="D8" s="109" t="s">
        <v>54</v>
      </c>
      <c r="E8" s="393">
        <v>1500</v>
      </c>
      <c r="F8" s="806" t="s">
        <v>186</v>
      </c>
      <c r="G8" s="807"/>
      <c r="H8" s="807"/>
      <c r="I8" s="807"/>
      <c r="J8" s="807"/>
      <c r="K8" s="808"/>
      <c r="L8" s="347">
        <v>10000</v>
      </c>
      <c r="M8" s="347">
        <f>L8/L7</f>
        <v>1502.3135628868456</v>
      </c>
    </row>
    <row r="9" spans="2:13" x14ac:dyDescent="0.25">
      <c r="B9" s="805" t="s">
        <v>159</v>
      </c>
      <c r="C9" s="751"/>
      <c r="D9" s="109" t="s">
        <v>160</v>
      </c>
      <c r="E9" s="110">
        <v>0.1</v>
      </c>
      <c r="F9" s="809"/>
      <c r="G9" s="810"/>
      <c r="H9" s="810"/>
      <c r="I9" s="810"/>
      <c r="J9" s="810"/>
      <c r="K9" s="811"/>
    </row>
    <row r="10" spans="2:13" ht="15" customHeight="1" x14ac:dyDescent="0.25">
      <c r="B10" s="795" t="s">
        <v>177</v>
      </c>
      <c r="C10" s="751"/>
      <c r="D10" s="109" t="s">
        <v>44</v>
      </c>
      <c r="E10" s="112">
        <f>0.5*E8</f>
        <v>750</v>
      </c>
      <c r="F10" s="796" t="s">
        <v>162</v>
      </c>
      <c r="G10" s="753"/>
      <c r="H10" s="753"/>
      <c r="I10" s="753"/>
      <c r="J10" s="753"/>
      <c r="K10" s="797"/>
    </row>
    <row r="11" spans="2:13" ht="15" customHeight="1" x14ac:dyDescent="0.25">
      <c r="B11" s="795" t="s">
        <v>178</v>
      </c>
      <c r="C11" s="751"/>
      <c r="D11" s="109" t="s">
        <v>44</v>
      </c>
      <c r="E11" s="112">
        <f>0.02*E8</f>
        <v>30</v>
      </c>
      <c r="F11" s="796" t="s">
        <v>164</v>
      </c>
      <c r="G11" s="753"/>
      <c r="H11" s="753"/>
      <c r="I11" s="753"/>
      <c r="J11" s="753"/>
      <c r="K11" s="797"/>
    </row>
    <row r="12" spans="2:13" ht="15" customHeight="1" x14ac:dyDescent="0.25">
      <c r="B12" s="795" t="s">
        <v>179</v>
      </c>
      <c r="C12" s="751"/>
      <c r="D12" s="109" t="s">
        <v>44</v>
      </c>
      <c r="E12" s="109">
        <v>1</v>
      </c>
      <c r="F12" s="796" t="s">
        <v>166</v>
      </c>
      <c r="G12" s="753"/>
      <c r="H12" s="753"/>
      <c r="I12" s="753"/>
      <c r="J12" s="753"/>
      <c r="K12" s="797"/>
    </row>
    <row r="13" spans="2:13" ht="15" customHeight="1" x14ac:dyDescent="0.25">
      <c r="B13" s="795" t="s">
        <v>180</v>
      </c>
      <c r="C13" s="751"/>
      <c r="D13" s="109" t="s">
        <v>44</v>
      </c>
      <c r="E13" s="113">
        <f>0.005*E8</f>
        <v>7.5</v>
      </c>
      <c r="F13" s="796" t="s">
        <v>168</v>
      </c>
      <c r="G13" s="753"/>
      <c r="H13" s="753"/>
      <c r="I13" s="753"/>
      <c r="J13" s="753"/>
      <c r="K13" s="797"/>
    </row>
    <row r="14" spans="2:13" ht="15" customHeight="1" x14ac:dyDescent="0.25">
      <c r="B14" s="791" t="s">
        <v>123</v>
      </c>
      <c r="C14" s="753"/>
      <c r="D14" s="753"/>
      <c r="E14" s="753"/>
      <c r="F14" s="753"/>
      <c r="G14" s="753"/>
      <c r="H14" s="751"/>
      <c r="I14" s="792">
        <v>1</v>
      </c>
      <c r="J14" s="793"/>
      <c r="K14" s="794"/>
    </row>
    <row r="15" spans="2:13" ht="36" x14ac:dyDescent="0.25">
      <c r="B15" s="384" t="s">
        <v>124</v>
      </c>
      <c r="C15" s="385" t="s">
        <v>331</v>
      </c>
      <c r="D15" s="385" t="s">
        <v>73</v>
      </c>
      <c r="E15" s="385" t="s">
        <v>102</v>
      </c>
      <c r="F15" s="385" t="s">
        <v>125</v>
      </c>
      <c r="G15" s="385" t="s">
        <v>332</v>
      </c>
      <c r="H15" s="354" t="s">
        <v>384</v>
      </c>
      <c r="I15" s="385" t="s">
        <v>128</v>
      </c>
      <c r="J15" s="385" t="s">
        <v>129</v>
      </c>
      <c r="K15" s="386" t="s">
        <v>130</v>
      </c>
    </row>
    <row r="16" spans="2:13" x14ac:dyDescent="0.25">
      <c r="B16" s="114">
        <v>1</v>
      </c>
      <c r="C16" s="387" t="s">
        <v>131</v>
      </c>
      <c r="D16" s="116"/>
      <c r="E16" s="116"/>
      <c r="F16" s="116"/>
      <c r="G16" s="116"/>
      <c r="H16" s="116"/>
      <c r="I16" s="116"/>
      <c r="J16" s="116"/>
      <c r="K16" s="117"/>
    </row>
    <row r="17" spans="2:11" x14ac:dyDescent="0.25">
      <c r="B17" s="114" t="s">
        <v>132</v>
      </c>
      <c r="C17" s="116" t="s">
        <v>50</v>
      </c>
      <c r="D17" s="116" t="s">
        <v>36</v>
      </c>
      <c r="E17" s="116">
        <f t="shared" ref="E17:E21" si="0">E$8</f>
        <v>1500</v>
      </c>
      <c r="F17" s="116">
        <f>Parámetros!G35</f>
        <v>1083</v>
      </c>
      <c r="G17" s="119">
        <f t="shared" ref="G17:G26" si="1">E17*F17</f>
        <v>1624500</v>
      </c>
      <c r="H17" s="116">
        <f t="shared" ref="H17:H26" si="2">I$14</f>
        <v>1</v>
      </c>
      <c r="I17" s="119">
        <f t="shared" ref="I17:I26" si="3">G17*H17</f>
        <v>1624500</v>
      </c>
      <c r="J17" s="119">
        <f t="shared" ref="J17:J26" si="4">I17-K17</f>
        <v>1624500</v>
      </c>
      <c r="K17" s="117"/>
    </row>
    <row r="18" spans="2:11" x14ac:dyDescent="0.25">
      <c r="B18" s="114" t="s">
        <v>133</v>
      </c>
      <c r="C18" s="116" t="s">
        <v>51</v>
      </c>
      <c r="D18" s="116" t="s">
        <v>36</v>
      </c>
      <c r="E18" s="116">
        <f t="shared" si="0"/>
        <v>1500</v>
      </c>
      <c r="F18" s="116">
        <f>Parámetros!G36</f>
        <v>520</v>
      </c>
      <c r="G18" s="119">
        <f t="shared" si="1"/>
        <v>780000</v>
      </c>
      <c r="H18" s="116">
        <f t="shared" si="2"/>
        <v>1</v>
      </c>
      <c r="I18" s="119">
        <f t="shared" si="3"/>
        <v>780000</v>
      </c>
      <c r="J18" s="119">
        <f t="shared" si="4"/>
        <v>780000</v>
      </c>
      <c r="K18" s="117"/>
    </row>
    <row r="19" spans="2:11" x14ac:dyDescent="0.25">
      <c r="B19" s="114" t="s">
        <v>134</v>
      </c>
      <c r="C19" s="116" t="s">
        <v>52</v>
      </c>
      <c r="D19" s="116" t="s">
        <v>38</v>
      </c>
      <c r="E19" s="116">
        <f t="shared" si="0"/>
        <v>1500</v>
      </c>
      <c r="F19" s="116">
        <f>Parámetros!G37</f>
        <v>1083</v>
      </c>
      <c r="G19" s="119">
        <f t="shared" si="1"/>
        <v>1624500</v>
      </c>
      <c r="H19" s="116">
        <f t="shared" si="2"/>
        <v>1</v>
      </c>
      <c r="I19" s="119">
        <f t="shared" si="3"/>
        <v>1624500</v>
      </c>
      <c r="J19" s="119">
        <f t="shared" si="4"/>
        <v>1624500</v>
      </c>
      <c r="K19" s="117"/>
    </row>
    <row r="20" spans="2:11" x14ac:dyDescent="0.25">
      <c r="B20" s="114" t="s">
        <v>135</v>
      </c>
      <c r="C20" s="116" t="s">
        <v>53</v>
      </c>
      <c r="D20" s="116" t="s">
        <v>54</v>
      </c>
      <c r="E20" s="116">
        <f t="shared" si="0"/>
        <v>1500</v>
      </c>
      <c r="F20" s="116">
        <f>Parámetros!G38</f>
        <v>929</v>
      </c>
      <c r="G20" s="119">
        <f t="shared" si="1"/>
        <v>1393500</v>
      </c>
      <c r="H20" s="116">
        <f t="shared" si="2"/>
        <v>1</v>
      </c>
      <c r="I20" s="119">
        <f t="shared" si="3"/>
        <v>1393500</v>
      </c>
      <c r="J20" s="119">
        <f t="shared" si="4"/>
        <v>1393500</v>
      </c>
      <c r="K20" s="117"/>
    </row>
    <row r="21" spans="2:11" ht="15.75" customHeight="1" x14ac:dyDescent="0.25">
      <c r="B21" s="114" t="s">
        <v>136</v>
      </c>
      <c r="C21" s="116" t="s">
        <v>55</v>
      </c>
      <c r="D21" s="116" t="s">
        <v>54</v>
      </c>
      <c r="E21" s="116">
        <f t="shared" si="0"/>
        <v>1500</v>
      </c>
      <c r="F21" s="116">
        <f>Parámetros!G39</f>
        <v>813</v>
      </c>
      <c r="G21" s="119">
        <f t="shared" si="1"/>
        <v>1219500</v>
      </c>
      <c r="H21" s="116">
        <f t="shared" si="2"/>
        <v>1</v>
      </c>
      <c r="I21" s="119">
        <f t="shared" si="3"/>
        <v>1219500</v>
      </c>
      <c r="J21" s="119">
        <f t="shared" si="4"/>
        <v>1219500</v>
      </c>
      <c r="K21" s="117"/>
    </row>
    <row r="22" spans="2:11" ht="15.75" customHeight="1" x14ac:dyDescent="0.25">
      <c r="B22" s="114" t="s">
        <v>137</v>
      </c>
      <c r="C22" s="598" t="s">
        <v>60</v>
      </c>
      <c r="D22" s="361" t="s">
        <v>54</v>
      </c>
      <c r="E22" s="116">
        <f>ROUND(E$8*E9,0)</f>
        <v>150</v>
      </c>
      <c r="F22" s="116">
        <f>Parámetros!G44</f>
        <v>1083</v>
      </c>
      <c r="G22" s="119">
        <f t="shared" si="1"/>
        <v>162450</v>
      </c>
      <c r="H22" s="116">
        <f t="shared" ref="H22" si="5">I$14</f>
        <v>1</v>
      </c>
      <c r="I22" s="119">
        <f t="shared" ref="I22" si="6">G22*H22</f>
        <v>162450</v>
      </c>
      <c r="J22" s="119">
        <f t="shared" ref="J22" si="7">I22-K22</f>
        <v>162450</v>
      </c>
      <c r="K22" s="117"/>
    </row>
    <row r="23" spans="2:11" ht="15.75" customHeight="1" x14ac:dyDescent="0.25">
      <c r="B23" s="114" t="s">
        <v>138</v>
      </c>
      <c r="C23" s="116" t="s">
        <v>56</v>
      </c>
      <c r="D23" s="116" t="s">
        <v>54</v>
      </c>
      <c r="E23" s="116">
        <f>ROUND(E$8*E9,0)</f>
        <v>150</v>
      </c>
      <c r="F23" s="116">
        <f>Parámetros!G40</f>
        <v>867</v>
      </c>
      <c r="G23" s="119">
        <f t="shared" si="1"/>
        <v>130050</v>
      </c>
      <c r="H23" s="116">
        <f t="shared" si="2"/>
        <v>1</v>
      </c>
      <c r="I23" s="119">
        <f t="shared" si="3"/>
        <v>130050</v>
      </c>
      <c r="J23" s="119">
        <f t="shared" si="4"/>
        <v>130050</v>
      </c>
      <c r="K23" s="117"/>
    </row>
    <row r="24" spans="2:11" ht="15.75" customHeight="1" x14ac:dyDescent="0.25">
      <c r="B24" s="114" t="s">
        <v>139</v>
      </c>
      <c r="C24" s="116" t="s">
        <v>57</v>
      </c>
      <c r="D24" s="116" t="s">
        <v>54</v>
      </c>
      <c r="E24" s="116">
        <f t="shared" ref="E24:E25" si="8">E$8</f>
        <v>1500</v>
      </c>
      <c r="F24" s="116">
        <f>Parámetros!G41</f>
        <v>433</v>
      </c>
      <c r="G24" s="119">
        <f t="shared" si="1"/>
        <v>649500</v>
      </c>
      <c r="H24" s="116">
        <f t="shared" si="2"/>
        <v>1</v>
      </c>
      <c r="I24" s="119">
        <f t="shared" si="3"/>
        <v>649500</v>
      </c>
      <c r="J24" s="119">
        <f t="shared" si="4"/>
        <v>649500</v>
      </c>
      <c r="K24" s="117"/>
    </row>
    <row r="25" spans="2:11" ht="15.75" customHeight="1" x14ac:dyDescent="0.25">
      <c r="B25" s="114" t="s">
        <v>140</v>
      </c>
      <c r="C25" s="116" t="s">
        <v>58</v>
      </c>
      <c r="D25" s="116" t="s">
        <v>54</v>
      </c>
      <c r="E25" s="116">
        <f t="shared" si="8"/>
        <v>1500</v>
      </c>
      <c r="F25" s="116">
        <f>Parámetros!G42</f>
        <v>325</v>
      </c>
      <c r="G25" s="119">
        <f t="shared" si="1"/>
        <v>487500</v>
      </c>
      <c r="H25" s="116">
        <f t="shared" si="2"/>
        <v>1</v>
      </c>
      <c r="I25" s="119">
        <f t="shared" si="3"/>
        <v>487500</v>
      </c>
      <c r="J25" s="119">
        <f t="shared" si="4"/>
        <v>487500</v>
      </c>
      <c r="K25" s="117"/>
    </row>
    <row r="26" spans="2:11" ht="15.75" customHeight="1" x14ac:dyDescent="0.25">
      <c r="B26" s="114" t="s">
        <v>187</v>
      </c>
      <c r="C26" s="116" t="s">
        <v>59</v>
      </c>
      <c r="D26" s="116" t="s">
        <v>44</v>
      </c>
      <c r="E26" s="120">
        <f>ROUND(+E29*2+E30+E31+E32+E33,0)</f>
        <v>3789</v>
      </c>
      <c r="F26" s="116">
        <f>Parámetros!G43</f>
        <v>371</v>
      </c>
      <c r="G26" s="119">
        <f t="shared" si="1"/>
        <v>1405719</v>
      </c>
      <c r="H26" s="116">
        <f t="shared" si="2"/>
        <v>1</v>
      </c>
      <c r="I26" s="119">
        <f t="shared" si="3"/>
        <v>1405719</v>
      </c>
      <c r="J26" s="119">
        <f t="shared" si="4"/>
        <v>0</v>
      </c>
      <c r="K26" s="611">
        <f>I26</f>
        <v>1405719</v>
      </c>
    </row>
    <row r="27" spans="2:11" ht="15.75" customHeight="1" x14ac:dyDescent="0.25">
      <c r="B27" s="791" t="s">
        <v>141</v>
      </c>
      <c r="C27" s="753"/>
      <c r="D27" s="751"/>
      <c r="E27" s="116"/>
      <c r="F27" s="116"/>
      <c r="G27" s="388">
        <f>SUM(G17:G26)</f>
        <v>9477219</v>
      </c>
      <c r="H27" s="388"/>
      <c r="I27" s="388">
        <f t="shared" ref="I27:K27" si="9">SUM(I17:I26)</f>
        <v>9477219</v>
      </c>
      <c r="J27" s="388">
        <f t="shared" si="9"/>
        <v>8071500</v>
      </c>
      <c r="K27" s="389">
        <f t="shared" si="9"/>
        <v>1405719</v>
      </c>
    </row>
    <row r="28" spans="2:11" ht="15.75" customHeight="1" x14ac:dyDescent="0.25">
      <c r="B28" s="114">
        <v>2</v>
      </c>
      <c r="C28" s="387" t="s">
        <v>142</v>
      </c>
      <c r="D28" s="116"/>
      <c r="E28" s="116"/>
      <c r="F28" s="116"/>
      <c r="G28" s="116"/>
      <c r="H28" s="116"/>
      <c r="I28" s="116"/>
      <c r="J28" s="116"/>
      <c r="K28" s="117"/>
    </row>
    <row r="29" spans="2:11" ht="15.75" customHeight="1" x14ac:dyDescent="0.25">
      <c r="B29" s="114" t="s">
        <v>143</v>
      </c>
      <c r="C29" s="116" t="s">
        <v>92</v>
      </c>
      <c r="D29" s="116" t="s">
        <v>73</v>
      </c>
      <c r="E29" s="116">
        <f>E$8</f>
        <v>1500</v>
      </c>
      <c r="F29" s="116"/>
      <c r="G29" s="119">
        <f t="shared" ref="G29:G33" si="10">E29*F29</f>
        <v>0</v>
      </c>
      <c r="H29" s="116">
        <f t="shared" ref="H29:H33" si="11">I$14</f>
        <v>1</v>
      </c>
      <c r="I29" s="119">
        <f t="shared" ref="I29:I33" si="12">G29*H29</f>
        <v>0</v>
      </c>
      <c r="J29" s="119">
        <f t="shared" ref="J29:J33" si="13">I29-K29</f>
        <v>0</v>
      </c>
      <c r="K29" s="117"/>
    </row>
    <row r="30" spans="2:11" ht="15.75" customHeight="1" x14ac:dyDescent="0.25">
      <c r="B30" s="114" t="s">
        <v>144</v>
      </c>
      <c r="C30" s="116" t="s">
        <v>74</v>
      </c>
      <c r="D30" s="116" t="s">
        <v>44</v>
      </c>
      <c r="E30" s="124">
        <f>E10</f>
        <v>750</v>
      </c>
      <c r="F30" s="119">
        <f>Parámetros!D70</f>
        <v>5490</v>
      </c>
      <c r="G30" s="119">
        <f t="shared" si="10"/>
        <v>4117500</v>
      </c>
      <c r="H30" s="116">
        <f t="shared" si="11"/>
        <v>1</v>
      </c>
      <c r="I30" s="119">
        <f t="shared" si="12"/>
        <v>4117500</v>
      </c>
      <c r="J30" s="119">
        <f t="shared" si="13"/>
        <v>4117500</v>
      </c>
      <c r="K30" s="117"/>
    </row>
    <row r="31" spans="2:11" ht="15.75" customHeight="1" x14ac:dyDescent="0.25">
      <c r="B31" s="114" t="s">
        <v>145</v>
      </c>
      <c r="C31" s="116" t="s">
        <v>86</v>
      </c>
      <c r="D31" s="116" t="s">
        <v>44</v>
      </c>
      <c r="E31" s="125">
        <f>E13</f>
        <v>7.5</v>
      </c>
      <c r="F31" s="119">
        <f>Parámetros!D94</f>
        <v>75000</v>
      </c>
      <c r="G31" s="119">
        <f t="shared" si="10"/>
        <v>562500</v>
      </c>
      <c r="H31" s="116">
        <f t="shared" si="11"/>
        <v>1</v>
      </c>
      <c r="I31" s="119">
        <f t="shared" si="12"/>
        <v>562500</v>
      </c>
      <c r="J31" s="119">
        <f t="shared" si="13"/>
        <v>562500</v>
      </c>
      <c r="K31" s="117"/>
    </row>
    <row r="32" spans="2:11" ht="15.75" customHeight="1" x14ac:dyDescent="0.25">
      <c r="B32" s="114" t="s">
        <v>146</v>
      </c>
      <c r="C32" s="116" t="s">
        <v>88</v>
      </c>
      <c r="D32" s="116" t="s">
        <v>44</v>
      </c>
      <c r="E32" s="124">
        <f>E11</f>
        <v>30</v>
      </c>
      <c r="F32" s="119">
        <f>Parámetros!D96</f>
        <v>14900</v>
      </c>
      <c r="G32" s="119">
        <f t="shared" si="10"/>
        <v>447000</v>
      </c>
      <c r="H32" s="116">
        <f t="shared" si="11"/>
        <v>1</v>
      </c>
      <c r="I32" s="119">
        <f t="shared" si="12"/>
        <v>447000</v>
      </c>
      <c r="J32" s="119">
        <f t="shared" si="13"/>
        <v>447000</v>
      </c>
      <c r="K32" s="117"/>
    </row>
    <row r="33" spans="2:11" ht="15.75" customHeight="1" x14ac:dyDescent="0.25">
      <c r="B33" s="114" t="s">
        <v>147</v>
      </c>
      <c r="C33" s="116" t="s">
        <v>91</v>
      </c>
      <c r="D33" s="116" t="s">
        <v>44</v>
      </c>
      <c r="E33" s="116">
        <f>E12</f>
        <v>1</v>
      </c>
      <c r="F33" s="119">
        <f>Parámetros!D98</f>
        <v>64600</v>
      </c>
      <c r="G33" s="119">
        <f t="shared" si="10"/>
        <v>64600</v>
      </c>
      <c r="H33" s="116">
        <f t="shared" si="11"/>
        <v>1</v>
      </c>
      <c r="I33" s="119">
        <f t="shared" si="12"/>
        <v>64600</v>
      </c>
      <c r="J33" s="119">
        <f t="shared" si="13"/>
        <v>64600</v>
      </c>
      <c r="K33" s="117"/>
    </row>
    <row r="34" spans="2:11" ht="15.75" customHeight="1" x14ac:dyDescent="0.25">
      <c r="B34" s="791" t="s">
        <v>150</v>
      </c>
      <c r="C34" s="753"/>
      <c r="D34" s="751"/>
      <c r="E34" s="116"/>
      <c r="F34" s="116"/>
      <c r="G34" s="388">
        <f>SUM(G29:G33)</f>
        <v>5191600</v>
      </c>
      <c r="H34" s="388"/>
      <c r="I34" s="388">
        <f t="shared" ref="I34:K34" si="14">SUM(I29:I33)</f>
        <v>5191600</v>
      </c>
      <c r="J34" s="388">
        <f t="shared" si="14"/>
        <v>5191600</v>
      </c>
      <c r="K34" s="389">
        <f t="shared" si="14"/>
        <v>0</v>
      </c>
    </row>
    <row r="35" spans="2:11" ht="15.75" customHeight="1" x14ac:dyDescent="0.25">
      <c r="B35" s="114">
        <v>3</v>
      </c>
      <c r="C35" s="387" t="s">
        <v>151</v>
      </c>
      <c r="D35" s="116"/>
      <c r="E35" s="116"/>
      <c r="F35" s="116"/>
      <c r="G35" s="116"/>
      <c r="H35" s="116"/>
      <c r="I35" s="116"/>
      <c r="J35" s="116"/>
      <c r="K35" s="117"/>
    </row>
    <row r="36" spans="2:11" ht="15.75" customHeight="1" x14ac:dyDescent="0.25">
      <c r="B36" s="114" t="s">
        <v>169</v>
      </c>
      <c r="C36" s="116" t="s">
        <v>5</v>
      </c>
      <c r="D36" s="126">
        <v>0.05</v>
      </c>
      <c r="E36" s="116">
        <v>1</v>
      </c>
      <c r="F36" s="119">
        <f>ROUND(D36*G27,0)</f>
        <v>473861</v>
      </c>
      <c r="G36" s="119">
        <f t="shared" ref="G36:G37" si="15">E36*F36</f>
        <v>473861</v>
      </c>
      <c r="H36" s="116">
        <f t="shared" ref="H36:H37" si="16">I$14</f>
        <v>1</v>
      </c>
      <c r="I36" s="119">
        <f t="shared" ref="I36:I37" si="17">G36*H36</f>
        <v>473861</v>
      </c>
      <c r="J36" s="119">
        <f t="shared" ref="J36:J37" si="18">I36-K36</f>
        <v>0</v>
      </c>
      <c r="K36" s="121">
        <f>I36</f>
        <v>473861</v>
      </c>
    </row>
    <row r="37" spans="2:11" ht="15.75" customHeight="1" x14ac:dyDescent="0.25">
      <c r="B37" s="114" t="s">
        <v>152</v>
      </c>
      <c r="C37" s="116" t="s">
        <v>7</v>
      </c>
      <c r="D37" s="126">
        <v>0.2</v>
      </c>
      <c r="E37" s="116">
        <v>1</v>
      </c>
      <c r="F37" s="119">
        <f>ROUND(D37*G34,0)</f>
        <v>1038320</v>
      </c>
      <c r="G37" s="119">
        <f t="shared" si="15"/>
        <v>1038320</v>
      </c>
      <c r="H37" s="116">
        <f t="shared" si="16"/>
        <v>1</v>
      </c>
      <c r="I37" s="119">
        <f t="shared" si="17"/>
        <v>1038320</v>
      </c>
      <c r="J37" s="119">
        <f t="shared" si="18"/>
        <v>0</v>
      </c>
      <c r="K37" s="121">
        <f>I37</f>
        <v>1038320</v>
      </c>
    </row>
    <row r="38" spans="2:11" ht="15.75" customHeight="1" x14ac:dyDescent="0.25">
      <c r="B38" s="791" t="s">
        <v>153</v>
      </c>
      <c r="C38" s="753"/>
      <c r="D38" s="751"/>
      <c r="E38" s="116"/>
      <c r="F38" s="116"/>
      <c r="G38" s="388">
        <f>SUM(G36:G37)</f>
        <v>1512181</v>
      </c>
      <c r="H38" s="388"/>
      <c r="I38" s="388">
        <f t="shared" ref="I38:K38" si="19">SUM(I36:I37)</f>
        <v>1512181</v>
      </c>
      <c r="J38" s="388">
        <f t="shared" si="19"/>
        <v>0</v>
      </c>
      <c r="K38" s="389">
        <f t="shared" si="19"/>
        <v>1512181</v>
      </c>
    </row>
    <row r="39" spans="2:11" ht="15.75" customHeight="1" x14ac:dyDescent="0.25">
      <c r="B39" s="791" t="s">
        <v>154</v>
      </c>
      <c r="C39" s="753"/>
      <c r="D39" s="751"/>
      <c r="E39" s="116"/>
      <c r="F39" s="116"/>
      <c r="G39" s="388">
        <f>G38+G34+G27</f>
        <v>16181000</v>
      </c>
      <c r="H39" s="388"/>
      <c r="I39" s="388">
        <f t="shared" ref="I39:K39" si="20">I38+I34+I27</f>
        <v>16181000</v>
      </c>
      <c r="J39" s="388">
        <f t="shared" si="20"/>
        <v>13263100</v>
      </c>
      <c r="K39" s="389">
        <f t="shared" si="20"/>
        <v>2917900</v>
      </c>
    </row>
    <row r="40" spans="2:11" ht="15.75" customHeight="1" x14ac:dyDescent="0.25">
      <c r="B40" s="114">
        <v>4</v>
      </c>
      <c r="C40" s="116" t="s">
        <v>155</v>
      </c>
      <c r="D40" s="126">
        <v>0.15</v>
      </c>
      <c r="E40" s="116">
        <v>1</v>
      </c>
      <c r="F40" s="119">
        <f>ROUND(D40*G39,0)</f>
        <v>2427150</v>
      </c>
      <c r="G40" s="119">
        <f>E40*F40</f>
        <v>2427150</v>
      </c>
      <c r="H40" s="116">
        <f>I$14</f>
        <v>1</v>
      </c>
      <c r="I40" s="119">
        <f>G40*H40</f>
        <v>2427150</v>
      </c>
      <c r="J40" s="119">
        <f>I40-K40</f>
        <v>0</v>
      </c>
      <c r="K40" s="121">
        <f>I40</f>
        <v>2427150</v>
      </c>
    </row>
    <row r="41" spans="2:11" ht="15.75" customHeight="1" thickBot="1" x14ac:dyDescent="0.3">
      <c r="B41" s="788" t="s">
        <v>128</v>
      </c>
      <c r="C41" s="789"/>
      <c r="D41" s="790"/>
      <c r="E41" s="390"/>
      <c r="F41" s="390"/>
      <c r="G41" s="391">
        <f>G39+G40</f>
        <v>18608150</v>
      </c>
      <c r="H41" s="391"/>
      <c r="I41" s="391">
        <f t="shared" ref="I41:K41" si="21">I39+I40</f>
        <v>18608150</v>
      </c>
      <c r="J41" s="391">
        <f t="shared" si="21"/>
        <v>13263100</v>
      </c>
      <c r="K41" s="392">
        <f t="shared" si="21"/>
        <v>5345050</v>
      </c>
    </row>
    <row r="42" spans="2:11" ht="15.75" customHeight="1" x14ac:dyDescent="0.25"/>
    <row r="43" spans="2:11" ht="15.75" customHeight="1" x14ac:dyDescent="0.25">
      <c r="G43" s="375"/>
    </row>
    <row r="44" spans="2:11" ht="15.75" customHeight="1" x14ac:dyDescent="0.3">
      <c r="I44" s="271">
        <f>I41*0.3</f>
        <v>5582445</v>
      </c>
      <c r="J44" s="244"/>
      <c r="K44" s="271">
        <f>I44-K41</f>
        <v>237395</v>
      </c>
    </row>
    <row r="45" spans="2:11" ht="15.75" customHeight="1" x14ac:dyDescent="0.25">
      <c r="G45" s="360"/>
    </row>
    <row r="46" spans="2:11" ht="15.75" customHeight="1" x14ac:dyDescent="0.25"/>
    <row r="47" spans="2:11" ht="15.75" customHeight="1" x14ac:dyDescent="0.25"/>
    <row r="48" spans="2:11" ht="15.75" customHeight="1" x14ac:dyDescent="0.25"/>
    <row r="49" s="344" customFormat="1" ht="15.75" customHeight="1" x14ac:dyDescent="0.25"/>
  </sheetData>
  <mergeCells count="26">
    <mergeCell ref="B10:C10"/>
    <mergeCell ref="F10:K10"/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9"/>
    <mergeCell ref="B9:C9"/>
    <mergeCell ref="B11:C11"/>
    <mergeCell ref="F11:K11"/>
    <mergeCell ref="B12:C12"/>
    <mergeCell ref="F12:K12"/>
    <mergeCell ref="B13:C13"/>
    <mergeCell ref="F13:K13"/>
    <mergeCell ref="B41:D41"/>
    <mergeCell ref="B14:H14"/>
    <mergeCell ref="I14:K14"/>
    <mergeCell ref="B27:D27"/>
    <mergeCell ref="B34:D34"/>
    <mergeCell ref="B38:D38"/>
    <mergeCell ref="B39:D3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64"/>
  <sheetViews>
    <sheetView topLeftCell="A13" workbookViewId="0">
      <selection activeCell="I18" sqref="I18"/>
    </sheetView>
  </sheetViews>
  <sheetFormatPr baseColWidth="10" defaultColWidth="14.44140625" defaultRowHeight="12" x14ac:dyDescent="0.25"/>
  <cols>
    <col min="1" max="2" width="5.33203125" style="344" customWidth="1"/>
    <col min="3" max="3" width="30.44140625" style="344" customWidth="1"/>
    <col min="4" max="4" width="10.109375" style="344" customWidth="1"/>
    <col min="5" max="5" width="8.6640625" style="344" customWidth="1"/>
    <col min="6" max="6" width="11.5546875" style="344" customWidth="1"/>
    <col min="7" max="7" width="12.44140625" style="344" customWidth="1"/>
    <col min="8" max="8" width="5.88671875" style="344" customWidth="1"/>
    <col min="9" max="11" width="11.5546875" style="344" bestFit="1" customWidth="1"/>
    <col min="12" max="26" width="10.6640625" style="344" customWidth="1"/>
    <col min="27" max="16384" width="14.44140625" style="344"/>
  </cols>
  <sheetData>
    <row r="1" spans="2:11" ht="12.6" thickBot="1" x14ac:dyDescent="0.3"/>
    <row r="2" spans="2:11" x14ac:dyDescent="0.25">
      <c r="B2" s="818" t="s">
        <v>98</v>
      </c>
      <c r="C2" s="741"/>
      <c r="D2" s="741"/>
      <c r="E2" s="741"/>
      <c r="F2" s="741"/>
      <c r="G2" s="741"/>
      <c r="H2" s="741"/>
      <c r="I2" s="741"/>
      <c r="J2" s="741"/>
      <c r="K2" s="742"/>
    </row>
    <row r="3" spans="2:11" x14ac:dyDescent="0.25">
      <c r="B3" s="819" t="s">
        <v>369</v>
      </c>
      <c r="C3" s="695"/>
      <c r="D3" s="695"/>
      <c r="E3" s="695"/>
      <c r="F3" s="695"/>
      <c r="G3" s="695"/>
      <c r="H3" s="695"/>
      <c r="I3" s="695"/>
      <c r="J3" s="695"/>
      <c r="K3" s="746"/>
    </row>
    <row r="4" spans="2:11" x14ac:dyDescent="0.25">
      <c r="B4" s="819" t="s">
        <v>232</v>
      </c>
      <c r="C4" s="695"/>
      <c r="D4" s="695"/>
      <c r="E4" s="695"/>
      <c r="F4" s="695"/>
      <c r="G4" s="695"/>
      <c r="H4" s="695"/>
      <c r="I4" s="695"/>
      <c r="J4" s="695"/>
      <c r="K4" s="746"/>
    </row>
    <row r="5" spans="2:11" x14ac:dyDescent="0.25">
      <c r="B5" s="819" t="s">
        <v>100</v>
      </c>
      <c r="C5" s="695"/>
      <c r="D5" s="695"/>
      <c r="E5" s="695"/>
      <c r="F5" s="695"/>
      <c r="G5" s="695"/>
      <c r="H5" s="695"/>
      <c r="I5" s="695"/>
      <c r="J5" s="695"/>
      <c r="K5" s="746"/>
    </row>
    <row r="6" spans="2:11" x14ac:dyDescent="0.25">
      <c r="B6" s="820" t="s">
        <v>101</v>
      </c>
      <c r="C6" s="727"/>
      <c r="D6" s="394" t="s">
        <v>73</v>
      </c>
      <c r="E6" s="394" t="s">
        <v>102</v>
      </c>
      <c r="F6" s="821" t="s">
        <v>103</v>
      </c>
      <c r="G6" s="727"/>
      <c r="H6" s="727"/>
      <c r="I6" s="727"/>
      <c r="J6" s="727"/>
      <c r="K6" s="729"/>
    </row>
    <row r="7" spans="2:11" ht="41.25" customHeight="1" x14ac:dyDescent="0.25">
      <c r="B7" s="733" t="s">
        <v>104</v>
      </c>
      <c r="C7" s="727"/>
      <c r="D7" s="395" t="s">
        <v>34</v>
      </c>
      <c r="E7" s="396">
        <v>0.25</v>
      </c>
      <c r="F7" s="814" t="s">
        <v>233</v>
      </c>
      <c r="G7" s="727"/>
      <c r="H7" s="727"/>
      <c r="I7" s="727"/>
      <c r="J7" s="727"/>
      <c r="K7" s="729"/>
    </row>
    <row r="8" spans="2:11" x14ac:dyDescent="0.25">
      <c r="B8" s="733" t="s">
        <v>106</v>
      </c>
      <c r="C8" s="727"/>
      <c r="D8" s="395" t="s">
        <v>68</v>
      </c>
      <c r="E8" s="395">
        <v>2.5</v>
      </c>
      <c r="F8" s="814"/>
      <c r="G8" s="727"/>
      <c r="H8" s="727"/>
      <c r="I8" s="727"/>
      <c r="J8" s="727"/>
      <c r="K8" s="729"/>
    </row>
    <row r="9" spans="2:11" ht="39" customHeight="1" x14ac:dyDescent="0.25">
      <c r="B9" s="733" t="s">
        <v>107</v>
      </c>
      <c r="C9" s="727"/>
      <c r="D9" s="395" t="s">
        <v>40</v>
      </c>
      <c r="E9" s="395">
        <v>100</v>
      </c>
      <c r="F9" s="814" t="s">
        <v>108</v>
      </c>
      <c r="G9" s="727"/>
      <c r="H9" s="727"/>
      <c r="I9" s="727"/>
      <c r="J9" s="727"/>
      <c r="K9" s="729"/>
    </row>
    <row r="10" spans="2:11" ht="28.5" customHeight="1" x14ac:dyDescent="0.25">
      <c r="B10" s="733" t="s">
        <v>109</v>
      </c>
      <c r="C10" s="727"/>
      <c r="D10" s="395" t="s">
        <v>40</v>
      </c>
      <c r="E10" s="395">
        <v>4</v>
      </c>
      <c r="F10" s="814" t="s">
        <v>110</v>
      </c>
      <c r="G10" s="727"/>
      <c r="H10" s="727"/>
      <c r="I10" s="727"/>
      <c r="J10" s="727"/>
      <c r="K10" s="729"/>
    </row>
    <row r="11" spans="2:11" ht="30.75" customHeight="1" x14ac:dyDescent="0.25">
      <c r="B11" s="733" t="s">
        <v>111</v>
      </c>
      <c r="C11" s="727"/>
      <c r="D11" s="395" t="s">
        <v>112</v>
      </c>
      <c r="E11" s="395">
        <v>4</v>
      </c>
      <c r="F11" s="814" t="s">
        <v>113</v>
      </c>
      <c r="G11" s="727"/>
      <c r="H11" s="727"/>
      <c r="I11" s="727"/>
      <c r="J11" s="727"/>
      <c r="K11" s="729"/>
    </row>
    <row r="12" spans="2:11" x14ac:dyDescent="0.25">
      <c r="B12" s="733" t="s">
        <v>114</v>
      </c>
      <c r="C12" s="727"/>
      <c r="D12" s="395" t="s">
        <v>77</v>
      </c>
      <c r="E12" s="395">
        <f>+E11*250/500</f>
        <v>2</v>
      </c>
      <c r="F12" s="814"/>
      <c r="G12" s="727"/>
      <c r="H12" s="727"/>
      <c r="I12" s="727"/>
      <c r="J12" s="727"/>
      <c r="K12" s="729"/>
    </row>
    <row r="13" spans="2:11" ht="19.5" customHeight="1" x14ac:dyDescent="0.25">
      <c r="B13" s="733" t="s">
        <v>115</v>
      </c>
      <c r="C13" s="727"/>
      <c r="D13" s="395" t="s">
        <v>44</v>
      </c>
      <c r="E13" s="395">
        <v>2</v>
      </c>
      <c r="F13" s="814" t="s">
        <v>116</v>
      </c>
      <c r="G13" s="727"/>
      <c r="H13" s="727"/>
      <c r="I13" s="727"/>
      <c r="J13" s="727"/>
      <c r="K13" s="729"/>
    </row>
    <row r="14" spans="2:11" ht="23.25" customHeight="1" x14ac:dyDescent="0.25">
      <c r="B14" s="733" t="s">
        <v>117</v>
      </c>
      <c r="C14" s="727"/>
      <c r="D14" s="395" t="s">
        <v>83</v>
      </c>
      <c r="E14" s="397">
        <v>0.9</v>
      </c>
      <c r="F14" s="814" t="s">
        <v>118</v>
      </c>
      <c r="G14" s="727"/>
      <c r="H14" s="727"/>
      <c r="I14" s="727"/>
      <c r="J14" s="727"/>
      <c r="K14" s="729"/>
    </row>
    <row r="15" spans="2:11" x14ac:dyDescent="0.25">
      <c r="B15" s="733" t="s">
        <v>119</v>
      </c>
      <c r="C15" s="727"/>
      <c r="D15" s="395" t="s">
        <v>83</v>
      </c>
      <c r="E15" s="397">
        <v>0.7</v>
      </c>
      <c r="F15" s="814"/>
      <c r="G15" s="727"/>
      <c r="H15" s="727"/>
      <c r="I15" s="727"/>
      <c r="J15" s="727"/>
      <c r="K15" s="729"/>
    </row>
    <row r="16" spans="2:11" ht="21.75" customHeight="1" x14ac:dyDescent="0.25">
      <c r="B16" s="733" t="s">
        <v>120</v>
      </c>
      <c r="C16" s="727"/>
      <c r="D16" s="395" t="s">
        <v>90</v>
      </c>
      <c r="E16" s="397">
        <v>0.3</v>
      </c>
      <c r="F16" s="814" t="s">
        <v>121</v>
      </c>
      <c r="G16" s="727"/>
      <c r="H16" s="727"/>
      <c r="I16" s="727"/>
      <c r="J16" s="727"/>
      <c r="K16" s="729"/>
    </row>
    <row r="17" spans="2:11" ht="18.75" customHeight="1" x14ac:dyDescent="0.25">
      <c r="B17" s="730" t="s">
        <v>123</v>
      </c>
      <c r="C17" s="727"/>
      <c r="D17" s="727"/>
      <c r="E17" s="727"/>
      <c r="F17" s="727"/>
      <c r="G17" s="727"/>
      <c r="H17" s="727"/>
      <c r="I17" s="815">
        <v>1</v>
      </c>
      <c r="J17" s="816"/>
      <c r="K17" s="817"/>
    </row>
    <row r="18" spans="2:11" ht="36" x14ac:dyDescent="0.25">
      <c r="B18" s="398" t="s">
        <v>124</v>
      </c>
      <c r="C18" s="399" t="s">
        <v>101</v>
      </c>
      <c r="D18" s="399" t="s">
        <v>73</v>
      </c>
      <c r="E18" s="399" t="s">
        <v>102</v>
      </c>
      <c r="F18" s="399" t="s">
        <v>125</v>
      </c>
      <c r="G18" s="399" t="s">
        <v>126</v>
      </c>
      <c r="H18" s="354" t="s">
        <v>384</v>
      </c>
      <c r="I18" s="399" t="s">
        <v>128</v>
      </c>
      <c r="J18" s="399" t="s">
        <v>129</v>
      </c>
      <c r="K18" s="400" t="s">
        <v>130</v>
      </c>
    </row>
    <row r="19" spans="2:11" x14ac:dyDescent="0.25">
      <c r="B19" s="401">
        <v>1</v>
      </c>
      <c r="C19" s="402" t="s">
        <v>131</v>
      </c>
      <c r="D19" s="403"/>
      <c r="E19" s="403"/>
      <c r="F19" s="403"/>
      <c r="G19" s="403"/>
      <c r="H19" s="403"/>
      <c r="I19" s="403"/>
      <c r="J19" s="403"/>
      <c r="K19" s="404"/>
    </row>
    <row r="20" spans="2:11" x14ac:dyDescent="0.25">
      <c r="B20" s="405" t="s">
        <v>132</v>
      </c>
      <c r="C20" s="403" t="s">
        <v>33</v>
      </c>
      <c r="D20" s="403" t="s">
        <v>34</v>
      </c>
      <c r="E20" s="406">
        <f>E7</f>
        <v>0.25</v>
      </c>
      <c r="F20" s="407">
        <f>Parámetros!G26</f>
        <v>325033</v>
      </c>
      <c r="G20" s="407">
        <f t="shared" ref="G20:G27" si="0">E20*F20</f>
        <v>81258.25</v>
      </c>
      <c r="H20" s="403">
        <f t="shared" ref="H20:H27" si="1">I$17</f>
        <v>1</v>
      </c>
      <c r="I20" s="407">
        <f t="shared" ref="I20:I27" si="2">G20*H20</f>
        <v>81258.25</v>
      </c>
      <c r="J20" s="407">
        <f t="shared" ref="J20:J27" si="3">I20-K20</f>
        <v>81258.25</v>
      </c>
      <c r="K20" s="404"/>
    </row>
    <row r="21" spans="2:11" ht="15.75" customHeight="1" x14ac:dyDescent="0.25">
      <c r="B21" s="405" t="s">
        <v>133</v>
      </c>
      <c r="C21" s="403" t="s">
        <v>35</v>
      </c>
      <c r="D21" s="403" t="s">
        <v>36</v>
      </c>
      <c r="E21" s="407">
        <f t="shared" ref="E21:E22" si="4">E$9</f>
        <v>100</v>
      </c>
      <c r="F21" s="407">
        <f>Parámetros!G27</f>
        <v>591</v>
      </c>
      <c r="G21" s="407">
        <f t="shared" si="0"/>
        <v>59100</v>
      </c>
      <c r="H21" s="403">
        <f t="shared" si="1"/>
        <v>1</v>
      </c>
      <c r="I21" s="407">
        <f t="shared" si="2"/>
        <v>59100</v>
      </c>
      <c r="J21" s="407">
        <f t="shared" si="3"/>
        <v>59100</v>
      </c>
      <c r="K21" s="404"/>
    </row>
    <row r="22" spans="2:11" ht="15.75" customHeight="1" x14ac:dyDescent="0.25">
      <c r="B22" s="405" t="s">
        <v>134</v>
      </c>
      <c r="C22" s="403" t="s">
        <v>37</v>
      </c>
      <c r="D22" s="403" t="s">
        <v>38</v>
      </c>
      <c r="E22" s="407">
        <f t="shared" si="4"/>
        <v>100</v>
      </c>
      <c r="F22" s="407">
        <f>Parámetros!G28</f>
        <v>3250</v>
      </c>
      <c r="G22" s="407">
        <f t="shared" si="0"/>
        <v>325000</v>
      </c>
      <c r="H22" s="403">
        <f t="shared" si="1"/>
        <v>1</v>
      </c>
      <c r="I22" s="407">
        <f t="shared" si="2"/>
        <v>325000</v>
      </c>
      <c r="J22" s="407">
        <f t="shared" si="3"/>
        <v>325000</v>
      </c>
      <c r="K22" s="404"/>
    </row>
    <row r="23" spans="2:11" ht="15.75" customHeight="1" x14ac:dyDescent="0.25">
      <c r="B23" s="405" t="s">
        <v>135</v>
      </c>
      <c r="C23" s="403" t="s">
        <v>39</v>
      </c>
      <c r="D23" s="403" t="s">
        <v>40</v>
      </c>
      <c r="E23" s="407">
        <f>E9+E10</f>
        <v>104</v>
      </c>
      <c r="F23" s="407">
        <f>Parámetros!G29</f>
        <v>3250</v>
      </c>
      <c r="G23" s="407">
        <f t="shared" si="0"/>
        <v>338000</v>
      </c>
      <c r="H23" s="403">
        <f t="shared" si="1"/>
        <v>1</v>
      </c>
      <c r="I23" s="407">
        <f t="shared" si="2"/>
        <v>338000</v>
      </c>
      <c r="J23" s="407">
        <f t="shared" si="3"/>
        <v>338000</v>
      </c>
      <c r="K23" s="404"/>
    </row>
    <row r="24" spans="2:11" ht="15.75" customHeight="1" x14ac:dyDescent="0.25">
      <c r="B24" s="405" t="s">
        <v>136</v>
      </c>
      <c r="C24" s="403" t="s">
        <v>41</v>
      </c>
      <c r="D24" s="403" t="s">
        <v>42</v>
      </c>
      <c r="E24" s="407">
        <v>4000</v>
      </c>
      <c r="F24" s="407">
        <f>Parámetros!G30</f>
        <v>191</v>
      </c>
      <c r="G24" s="407">
        <f t="shared" si="0"/>
        <v>764000</v>
      </c>
      <c r="H24" s="403">
        <f t="shared" si="1"/>
        <v>1</v>
      </c>
      <c r="I24" s="407">
        <f t="shared" si="2"/>
        <v>764000</v>
      </c>
      <c r="J24" s="407">
        <f t="shared" si="3"/>
        <v>764000</v>
      </c>
      <c r="K24" s="404"/>
    </row>
    <row r="25" spans="2:11" ht="15.75" customHeight="1" x14ac:dyDescent="0.25">
      <c r="B25" s="405" t="s">
        <v>137</v>
      </c>
      <c r="C25" s="403" t="s">
        <v>43</v>
      </c>
      <c r="D25" s="403" t="s">
        <v>44</v>
      </c>
      <c r="E25" s="408">
        <f>ROUND(+E30*38+E31*16+E32+E33*4+E34+E35,0)</f>
        <v>1747</v>
      </c>
      <c r="F25" s="407">
        <f>Parámetros!G31</f>
        <v>520</v>
      </c>
      <c r="G25" s="407">
        <f t="shared" si="0"/>
        <v>908440</v>
      </c>
      <c r="H25" s="403">
        <f t="shared" si="1"/>
        <v>1</v>
      </c>
      <c r="I25" s="407">
        <f t="shared" si="2"/>
        <v>908440</v>
      </c>
      <c r="J25" s="407">
        <f t="shared" si="3"/>
        <v>908440</v>
      </c>
      <c r="K25" s="409"/>
    </row>
    <row r="26" spans="2:11" ht="15.75" customHeight="1" x14ac:dyDescent="0.25">
      <c r="B26" s="405" t="s">
        <v>138</v>
      </c>
      <c r="C26" s="403" t="s">
        <v>45</v>
      </c>
      <c r="D26" s="403" t="s">
        <v>40</v>
      </c>
      <c r="E26" s="407">
        <f>E9+E10</f>
        <v>104</v>
      </c>
      <c r="F26" s="407">
        <f>Parámetros!G32</f>
        <v>1182</v>
      </c>
      <c r="G26" s="407">
        <f t="shared" si="0"/>
        <v>122928</v>
      </c>
      <c r="H26" s="403">
        <f t="shared" si="1"/>
        <v>1</v>
      </c>
      <c r="I26" s="407">
        <f t="shared" si="2"/>
        <v>122928</v>
      </c>
      <c r="J26" s="407">
        <f t="shared" si="3"/>
        <v>122928</v>
      </c>
      <c r="K26" s="404"/>
    </row>
    <row r="27" spans="2:11" ht="15.75" customHeight="1" x14ac:dyDescent="0.25">
      <c r="B27" s="405" t="s">
        <v>139</v>
      </c>
      <c r="C27" s="403" t="s">
        <v>46</v>
      </c>
      <c r="D27" s="403" t="s">
        <v>40</v>
      </c>
      <c r="E27" s="407">
        <v>200</v>
      </c>
      <c r="F27" s="407">
        <f>Parámetros!G33</f>
        <v>1300</v>
      </c>
      <c r="G27" s="407">
        <f t="shared" si="0"/>
        <v>260000</v>
      </c>
      <c r="H27" s="403">
        <f t="shared" si="1"/>
        <v>1</v>
      </c>
      <c r="I27" s="407">
        <f t="shared" si="2"/>
        <v>260000</v>
      </c>
      <c r="J27" s="407">
        <f t="shared" si="3"/>
        <v>260000</v>
      </c>
      <c r="K27" s="404"/>
    </row>
    <row r="28" spans="2:11" ht="15.75" customHeight="1" x14ac:dyDescent="0.25">
      <c r="B28" s="730" t="s">
        <v>141</v>
      </c>
      <c r="C28" s="727"/>
      <c r="D28" s="727"/>
      <c r="E28" s="727"/>
      <c r="F28" s="402"/>
      <c r="G28" s="410">
        <f>SUM(G20:G27)</f>
        <v>2858726.25</v>
      </c>
      <c r="H28" s="410"/>
      <c r="I28" s="410">
        <f t="shared" ref="I28:K28" si="5">SUM(I20:I27)</f>
        <v>2858726.25</v>
      </c>
      <c r="J28" s="410">
        <f t="shared" si="5"/>
        <v>2858726.25</v>
      </c>
      <c r="K28" s="411">
        <f t="shared" si="5"/>
        <v>0</v>
      </c>
    </row>
    <row r="29" spans="2:11" ht="15.75" customHeight="1" x14ac:dyDescent="0.25">
      <c r="B29" s="401">
        <v>2</v>
      </c>
      <c r="C29" s="402" t="s">
        <v>142</v>
      </c>
      <c r="D29" s="403"/>
      <c r="E29" s="403"/>
      <c r="F29" s="403"/>
      <c r="G29" s="403"/>
      <c r="H29" s="403"/>
      <c r="I29" s="407"/>
      <c r="J29" s="403"/>
      <c r="K29" s="404"/>
    </row>
    <row r="30" spans="2:11" ht="15.75" customHeight="1" x14ac:dyDescent="0.25">
      <c r="B30" s="405" t="s">
        <v>143</v>
      </c>
      <c r="C30" s="403" t="s">
        <v>78</v>
      </c>
      <c r="D30" s="403" t="s">
        <v>77</v>
      </c>
      <c r="E30" s="403">
        <f>E12</f>
        <v>2</v>
      </c>
      <c r="F30" s="407">
        <f>Parámetros!D73</f>
        <v>420000</v>
      </c>
      <c r="G30" s="407">
        <f t="shared" ref="G30:G34" si="6">E30*F30</f>
        <v>840000</v>
      </c>
      <c r="H30" s="403">
        <f t="shared" ref="H30:H35" si="7">I$17</f>
        <v>1</v>
      </c>
      <c r="I30" s="407">
        <f t="shared" ref="I30:I35" si="8">G30*H30</f>
        <v>840000</v>
      </c>
      <c r="J30" s="407">
        <f t="shared" ref="J30:J35" si="9">I30-K30</f>
        <v>840000</v>
      </c>
      <c r="K30" s="404"/>
    </row>
    <row r="31" spans="2:11" ht="15.75" customHeight="1" x14ac:dyDescent="0.25">
      <c r="B31" s="405" t="s">
        <v>144</v>
      </c>
      <c r="C31" s="403" t="s">
        <v>95</v>
      </c>
      <c r="D31" s="403" t="s">
        <v>40</v>
      </c>
      <c r="E31" s="403">
        <f>E9+E10</f>
        <v>104</v>
      </c>
      <c r="F31" s="407">
        <f>Parámetros!D103</f>
        <v>16000</v>
      </c>
      <c r="G31" s="407">
        <f t="shared" si="6"/>
        <v>1664000</v>
      </c>
      <c r="H31" s="403">
        <f t="shared" si="7"/>
        <v>1</v>
      </c>
      <c r="I31" s="407">
        <f t="shared" si="8"/>
        <v>1664000</v>
      </c>
      <c r="J31" s="407">
        <f t="shared" si="9"/>
        <v>1664000</v>
      </c>
      <c r="K31" s="404"/>
    </row>
    <row r="32" spans="2:11" ht="15.75" customHeight="1" x14ac:dyDescent="0.25">
      <c r="B32" s="405" t="s">
        <v>145</v>
      </c>
      <c r="C32" s="403" t="s">
        <v>85</v>
      </c>
      <c r="D32" s="403" t="s">
        <v>44</v>
      </c>
      <c r="E32" s="403">
        <f t="shared" ref="E32:E35" si="10">E13</f>
        <v>2</v>
      </c>
      <c r="F32" s="407">
        <f>Parámetros!D93</f>
        <v>17900</v>
      </c>
      <c r="G32" s="407">
        <f t="shared" si="6"/>
        <v>35800</v>
      </c>
      <c r="H32" s="403">
        <f t="shared" si="7"/>
        <v>1</v>
      </c>
      <c r="I32" s="407">
        <f t="shared" si="8"/>
        <v>35800</v>
      </c>
      <c r="J32" s="407">
        <f t="shared" si="9"/>
        <v>35800</v>
      </c>
      <c r="K32" s="404"/>
    </row>
    <row r="33" spans="2:11" ht="15.75" customHeight="1" x14ac:dyDescent="0.25">
      <c r="B33" s="405" t="s">
        <v>146</v>
      </c>
      <c r="C33" s="403" t="s">
        <v>87</v>
      </c>
      <c r="D33" s="403" t="s">
        <v>83</v>
      </c>
      <c r="E33" s="412">
        <f t="shared" si="10"/>
        <v>0.9</v>
      </c>
      <c r="F33" s="407">
        <f>Parámetros!D95</f>
        <v>63135</v>
      </c>
      <c r="G33" s="407">
        <f t="shared" si="6"/>
        <v>56821.5</v>
      </c>
      <c r="H33" s="403">
        <f t="shared" si="7"/>
        <v>1</v>
      </c>
      <c r="I33" s="407">
        <f t="shared" si="8"/>
        <v>56821.5</v>
      </c>
      <c r="J33" s="407">
        <f t="shared" si="9"/>
        <v>56821.5</v>
      </c>
      <c r="K33" s="404"/>
    </row>
    <row r="34" spans="2:11" ht="15.75" customHeight="1" x14ac:dyDescent="0.25">
      <c r="B34" s="405" t="s">
        <v>147</v>
      </c>
      <c r="C34" s="403" t="s">
        <v>82</v>
      </c>
      <c r="D34" s="403" t="s">
        <v>83</v>
      </c>
      <c r="E34" s="412">
        <f t="shared" si="10"/>
        <v>0.7</v>
      </c>
      <c r="F34" s="407">
        <f>Parámetros!D91</f>
        <v>16100</v>
      </c>
      <c r="G34" s="407">
        <f t="shared" si="6"/>
        <v>11270</v>
      </c>
      <c r="H34" s="403">
        <f t="shared" si="7"/>
        <v>1</v>
      </c>
      <c r="I34" s="407">
        <f t="shared" si="8"/>
        <v>11270</v>
      </c>
      <c r="J34" s="407">
        <f t="shared" si="9"/>
        <v>11270</v>
      </c>
      <c r="K34" s="404"/>
    </row>
    <row r="35" spans="2:11" ht="15.75" customHeight="1" x14ac:dyDescent="0.25">
      <c r="B35" s="405" t="s">
        <v>148</v>
      </c>
      <c r="C35" s="403" t="s">
        <v>89</v>
      </c>
      <c r="D35" s="403" t="s">
        <v>90</v>
      </c>
      <c r="E35" s="413">
        <f t="shared" si="10"/>
        <v>0.3</v>
      </c>
      <c r="F35" s="407">
        <f>Parámetros!D97</f>
        <v>38000</v>
      </c>
      <c r="G35" s="407">
        <f>ROUND(E35*F35,0)</f>
        <v>11400</v>
      </c>
      <c r="H35" s="403">
        <f t="shared" si="7"/>
        <v>1</v>
      </c>
      <c r="I35" s="407">
        <f t="shared" si="8"/>
        <v>11400</v>
      </c>
      <c r="J35" s="407">
        <f t="shared" si="9"/>
        <v>11400</v>
      </c>
      <c r="K35" s="404"/>
    </row>
    <row r="36" spans="2:11" ht="15.75" customHeight="1" x14ac:dyDescent="0.25">
      <c r="B36" s="730" t="s">
        <v>150</v>
      </c>
      <c r="C36" s="727"/>
      <c r="D36" s="727"/>
      <c r="E36" s="727"/>
      <c r="F36" s="403"/>
      <c r="G36" s="410">
        <f>SUM(G30:G35)</f>
        <v>2619291.5</v>
      </c>
      <c r="H36" s="410"/>
      <c r="I36" s="410">
        <f t="shared" ref="I36:K36" si="11">SUM(I30:I35)</f>
        <v>2619291.5</v>
      </c>
      <c r="J36" s="410">
        <f t="shared" si="11"/>
        <v>2619291.5</v>
      </c>
      <c r="K36" s="411">
        <f t="shared" si="11"/>
        <v>0</v>
      </c>
    </row>
    <row r="37" spans="2:11" ht="15.75" customHeight="1" x14ac:dyDescent="0.25">
      <c r="B37" s="401">
        <v>3</v>
      </c>
      <c r="C37" s="402" t="s">
        <v>151</v>
      </c>
      <c r="D37" s="403"/>
      <c r="E37" s="403"/>
      <c r="F37" s="403"/>
      <c r="G37" s="407"/>
      <c r="H37" s="403"/>
      <c r="I37" s="407"/>
      <c r="J37" s="403"/>
      <c r="K37" s="404"/>
    </row>
    <row r="38" spans="2:11" ht="15.75" customHeight="1" x14ac:dyDescent="0.25">
      <c r="B38" s="405">
        <v>3.1</v>
      </c>
      <c r="C38" s="403" t="s">
        <v>5</v>
      </c>
      <c r="D38" s="414">
        <v>0.05</v>
      </c>
      <c r="E38" s="403">
        <v>1</v>
      </c>
      <c r="F38" s="407">
        <f>ROUND(G28*D38,0)</f>
        <v>142936</v>
      </c>
      <c r="G38" s="407">
        <f t="shared" ref="G38:G39" si="12">E38*F38</f>
        <v>142936</v>
      </c>
      <c r="H38" s="403">
        <f t="shared" ref="H38:H39" si="13">I$17</f>
        <v>1</v>
      </c>
      <c r="I38" s="407">
        <f t="shared" ref="I38:I39" si="14">G38*H38</f>
        <v>142936</v>
      </c>
      <c r="J38" s="407">
        <f t="shared" ref="J38:J39" si="15">I38-K38</f>
        <v>0</v>
      </c>
      <c r="K38" s="409">
        <f>I38</f>
        <v>142936</v>
      </c>
    </row>
    <row r="39" spans="2:11" ht="15.75" customHeight="1" x14ac:dyDescent="0.25">
      <c r="B39" s="405" t="s">
        <v>152</v>
      </c>
      <c r="C39" s="403" t="s">
        <v>7</v>
      </c>
      <c r="D39" s="414">
        <v>0.2</v>
      </c>
      <c r="E39" s="403">
        <v>1</v>
      </c>
      <c r="F39" s="407">
        <f>ROUND(G36*D39,0)</f>
        <v>523858</v>
      </c>
      <c r="G39" s="407">
        <f t="shared" si="12"/>
        <v>523858</v>
      </c>
      <c r="H39" s="403">
        <f t="shared" si="13"/>
        <v>1</v>
      </c>
      <c r="I39" s="407">
        <f t="shared" si="14"/>
        <v>523858</v>
      </c>
      <c r="J39" s="407">
        <f t="shared" si="15"/>
        <v>0</v>
      </c>
      <c r="K39" s="409">
        <f>I39</f>
        <v>523858</v>
      </c>
    </row>
    <row r="40" spans="2:11" ht="15.75" customHeight="1" x14ac:dyDescent="0.25">
      <c r="B40" s="730" t="s">
        <v>153</v>
      </c>
      <c r="C40" s="727"/>
      <c r="D40" s="727"/>
      <c r="E40" s="727"/>
      <c r="F40" s="402"/>
      <c r="G40" s="410">
        <f>SUM(G38:G39)</f>
        <v>666794</v>
      </c>
      <c r="H40" s="410"/>
      <c r="I40" s="410">
        <f t="shared" ref="I40:K40" si="16">SUM(I38:I39)</f>
        <v>666794</v>
      </c>
      <c r="J40" s="410">
        <f t="shared" si="16"/>
        <v>0</v>
      </c>
      <c r="K40" s="411">
        <f t="shared" si="16"/>
        <v>666794</v>
      </c>
    </row>
    <row r="41" spans="2:11" ht="15.75" customHeight="1" x14ac:dyDescent="0.25">
      <c r="B41" s="415"/>
      <c r="C41" s="402" t="s">
        <v>154</v>
      </c>
      <c r="D41" s="403"/>
      <c r="E41" s="403"/>
      <c r="F41" s="403"/>
      <c r="G41" s="410">
        <f>G40+G36+G28</f>
        <v>6144811.75</v>
      </c>
      <c r="H41" s="410"/>
      <c r="I41" s="410">
        <f t="shared" ref="I41:K41" si="17">I40+I36+I28</f>
        <v>6144811.75</v>
      </c>
      <c r="J41" s="410">
        <f t="shared" si="17"/>
        <v>5478017.75</v>
      </c>
      <c r="K41" s="411">
        <f t="shared" si="17"/>
        <v>666794</v>
      </c>
    </row>
    <row r="42" spans="2:11" ht="15.75" customHeight="1" x14ac:dyDescent="0.25">
      <c r="B42" s="405">
        <v>4</v>
      </c>
      <c r="C42" s="403" t="s">
        <v>155</v>
      </c>
      <c r="D42" s="414">
        <v>0.15</v>
      </c>
      <c r="E42" s="403">
        <v>1</v>
      </c>
      <c r="F42" s="407">
        <f>ROUND(G41*D42,0)</f>
        <v>921722</v>
      </c>
      <c r="G42" s="407">
        <f>E42*F42</f>
        <v>921722</v>
      </c>
      <c r="H42" s="403">
        <f>I$17</f>
        <v>1</v>
      </c>
      <c r="I42" s="407">
        <f>G42*H42</f>
        <v>921722</v>
      </c>
      <c r="J42" s="407">
        <f>I42-K42</f>
        <v>0</v>
      </c>
      <c r="K42" s="409">
        <f>I42</f>
        <v>921722</v>
      </c>
    </row>
    <row r="43" spans="2:11" ht="15.75" customHeight="1" thickBot="1" x14ac:dyDescent="0.3">
      <c r="B43" s="812" t="s">
        <v>156</v>
      </c>
      <c r="C43" s="813"/>
      <c r="D43" s="813"/>
      <c r="E43" s="813"/>
      <c r="F43" s="416"/>
      <c r="G43" s="417">
        <f>G41+G42</f>
        <v>7066533.75</v>
      </c>
      <c r="H43" s="417"/>
      <c r="I43" s="417">
        <f t="shared" ref="I43:K43" si="18">I41+I42</f>
        <v>7066533.75</v>
      </c>
      <c r="J43" s="417">
        <f t="shared" si="18"/>
        <v>5478017.75</v>
      </c>
      <c r="K43" s="418">
        <f t="shared" si="18"/>
        <v>1588516</v>
      </c>
    </row>
    <row r="44" spans="2:11" ht="15.75" customHeight="1" x14ac:dyDescent="0.25"/>
    <row r="45" spans="2:11" ht="15.75" customHeight="1" x14ac:dyDescent="0.25">
      <c r="G45" s="375"/>
    </row>
    <row r="46" spans="2:11" ht="15.75" customHeight="1" x14ac:dyDescent="0.3">
      <c r="G46" s="118"/>
      <c r="I46" s="271">
        <f>I43*0.3</f>
        <v>2119960.125</v>
      </c>
      <c r="J46" s="244"/>
      <c r="K46" s="271">
        <f>I46-K43</f>
        <v>531444.125</v>
      </c>
    </row>
    <row r="47" spans="2:11" ht="15.75" customHeight="1" x14ac:dyDescent="0.25">
      <c r="G47" s="377"/>
    </row>
    <row r="48" spans="2:11" ht="15.75" customHeight="1" x14ac:dyDescent="0.25">
      <c r="G48" s="118"/>
    </row>
    <row r="49" spans="7:7" ht="15.75" customHeight="1" x14ac:dyDescent="0.25"/>
    <row r="50" spans="7:7" ht="15.75" customHeight="1" x14ac:dyDescent="0.25"/>
    <row r="51" spans="7:7" ht="15.75" customHeight="1" x14ac:dyDescent="0.25"/>
    <row r="52" spans="7:7" ht="15.75" customHeight="1" x14ac:dyDescent="0.25"/>
    <row r="53" spans="7:7" ht="15.75" customHeight="1" x14ac:dyDescent="0.25"/>
    <row r="54" spans="7:7" ht="15.75" customHeight="1" x14ac:dyDescent="0.25"/>
    <row r="55" spans="7:7" ht="15.75" customHeight="1" x14ac:dyDescent="0.25"/>
    <row r="56" spans="7:7" ht="15.75" customHeight="1" x14ac:dyDescent="0.25"/>
    <row r="57" spans="7:7" ht="15.75" customHeight="1" x14ac:dyDescent="0.25"/>
    <row r="58" spans="7:7" ht="15.75" customHeight="1" x14ac:dyDescent="0.25"/>
    <row r="59" spans="7:7" ht="15.75" customHeight="1" x14ac:dyDescent="0.25"/>
    <row r="60" spans="7:7" ht="15.75" customHeight="1" x14ac:dyDescent="0.25"/>
    <row r="61" spans="7:7" ht="15.75" customHeight="1" x14ac:dyDescent="0.25"/>
    <row r="62" spans="7:7" ht="15.75" customHeight="1" x14ac:dyDescent="0.25"/>
    <row r="63" spans="7:7" ht="15.75" customHeight="1" x14ac:dyDescent="0.25"/>
    <row r="64" spans="7:7" ht="15.75" customHeight="1" x14ac:dyDescent="0.25">
      <c r="G64" s="106">
        <v>1</v>
      </c>
    </row>
  </sheetData>
  <mergeCells count="32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40:E40"/>
    <mergeCell ref="B43:E43"/>
    <mergeCell ref="B16:C16"/>
    <mergeCell ref="F16:K16"/>
    <mergeCell ref="B17:H17"/>
    <mergeCell ref="B28:E28"/>
    <mergeCell ref="B36:E36"/>
    <mergeCell ref="I17:K1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topLeftCell="A8" workbookViewId="0">
      <selection activeCell="I16" sqref="I16"/>
    </sheetView>
  </sheetViews>
  <sheetFormatPr baseColWidth="10" defaultColWidth="14.44140625" defaultRowHeight="14.4" x14ac:dyDescent="0.3"/>
  <cols>
    <col min="1" max="1" width="4.6640625" customWidth="1"/>
    <col min="2" max="2" width="7" customWidth="1"/>
    <col min="3" max="3" width="27.44140625" customWidth="1"/>
    <col min="4" max="5" width="8.6640625" customWidth="1"/>
    <col min="6" max="6" width="9" customWidth="1"/>
    <col min="7" max="7" width="9.88671875" customWidth="1"/>
    <col min="8" max="8" width="6.88671875" customWidth="1"/>
    <col min="9" max="9" width="11.109375" customWidth="1"/>
    <col min="10" max="10" width="10.6640625" customWidth="1"/>
    <col min="11" max="11" width="10.44140625" customWidth="1"/>
    <col min="12" max="26" width="11.44140625" customWidth="1"/>
  </cols>
  <sheetData>
    <row r="1" spans="1:26" ht="12" customHeight="1" thickBot="1" x14ac:dyDescent="0.3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6" ht="12" customHeight="1" x14ac:dyDescent="0.3">
      <c r="A2" s="106"/>
      <c r="B2" s="798" t="s">
        <v>98</v>
      </c>
      <c r="C2" s="842"/>
      <c r="D2" s="842"/>
      <c r="E2" s="842"/>
      <c r="F2" s="842"/>
      <c r="G2" s="842"/>
      <c r="H2" s="842"/>
      <c r="I2" s="842"/>
      <c r="J2" s="842"/>
      <c r="K2" s="843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" customHeight="1" x14ac:dyDescent="0.3">
      <c r="A3" s="106"/>
      <c r="B3" s="801" t="s">
        <v>369</v>
      </c>
      <c r="C3" s="623"/>
      <c r="D3" s="623"/>
      <c r="E3" s="623"/>
      <c r="F3" s="623"/>
      <c r="G3" s="623"/>
      <c r="H3" s="623"/>
      <c r="I3" s="623"/>
      <c r="J3" s="623"/>
      <c r="K3" s="838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1:26" ht="12" customHeight="1" x14ac:dyDescent="0.3">
      <c r="A4" s="106"/>
      <c r="B4" s="801" t="s">
        <v>181</v>
      </c>
      <c r="C4" s="623"/>
      <c r="D4" s="623"/>
      <c r="E4" s="623"/>
      <c r="F4" s="623"/>
      <c r="G4" s="623"/>
      <c r="H4" s="623"/>
      <c r="I4" s="623"/>
      <c r="J4" s="623"/>
      <c r="K4" s="838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12" customHeight="1" x14ac:dyDescent="0.3">
      <c r="A5" s="106"/>
      <c r="B5" s="801" t="s">
        <v>100</v>
      </c>
      <c r="C5" s="623"/>
      <c r="D5" s="623"/>
      <c r="E5" s="623"/>
      <c r="F5" s="623"/>
      <c r="G5" s="623"/>
      <c r="H5" s="623"/>
      <c r="I5" s="623"/>
      <c r="J5" s="623"/>
      <c r="K5" s="838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 ht="12" customHeight="1" x14ac:dyDescent="0.3">
      <c r="A6" s="106"/>
      <c r="B6" s="844" t="s">
        <v>331</v>
      </c>
      <c r="C6" s="622"/>
      <c r="D6" s="107" t="s">
        <v>73</v>
      </c>
      <c r="E6" s="107" t="s">
        <v>102</v>
      </c>
      <c r="F6" s="845" t="s">
        <v>103</v>
      </c>
      <c r="G6" s="823"/>
      <c r="H6" s="823"/>
      <c r="I6" s="823"/>
      <c r="J6" s="823"/>
      <c r="K6" s="829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22.5" customHeight="1" x14ac:dyDescent="0.3">
      <c r="A7" s="106"/>
      <c r="B7" s="833" t="s">
        <v>104</v>
      </c>
      <c r="C7" s="622"/>
      <c r="D7" s="108" t="s">
        <v>173</v>
      </c>
      <c r="E7" s="109">
        <v>1</v>
      </c>
      <c r="F7" s="834" t="s">
        <v>334</v>
      </c>
      <c r="G7" s="823"/>
      <c r="H7" s="823"/>
      <c r="I7" s="823"/>
      <c r="J7" s="823"/>
      <c r="K7" s="829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15.75" customHeight="1" x14ac:dyDescent="0.3">
      <c r="A8" s="106"/>
      <c r="B8" s="833" t="s">
        <v>175</v>
      </c>
      <c r="C8" s="622"/>
      <c r="D8" s="108" t="s">
        <v>54</v>
      </c>
      <c r="E8" s="231">
        <v>4000</v>
      </c>
      <c r="F8" s="835" t="s">
        <v>374</v>
      </c>
      <c r="G8" s="836"/>
      <c r="H8" s="836"/>
      <c r="I8" s="836"/>
      <c r="J8" s="836"/>
      <c r="K8" s="837"/>
      <c r="L8" s="106"/>
      <c r="M8" s="233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 ht="15.75" customHeight="1" x14ac:dyDescent="0.3">
      <c r="A9" s="106"/>
      <c r="B9" s="833" t="s">
        <v>176</v>
      </c>
      <c r="C9" s="622"/>
      <c r="D9" s="108" t="s">
        <v>160</v>
      </c>
      <c r="E9" s="110">
        <v>1</v>
      </c>
      <c r="F9" s="621"/>
      <c r="G9" s="623"/>
      <c r="H9" s="623"/>
      <c r="I9" s="623"/>
      <c r="J9" s="623"/>
      <c r="K9" s="838"/>
      <c r="L9" s="106"/>
      <c r="M9" s="233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ht="15.75" customHeight="1" x14ac:dyDescent="0.3">
      <c r="A10" s="106"/>
      <c r="B10" s="833" t="s">
        <v>159</v>
      </c>
      <c r="C10" s="622"/>
      <c r="D10" s="108" t="s">
        <v>160</v>
      </c>
      <c r="E10" s="111">
        <v>0.1</v>
      </c>
      <c r="F10" s="839"/>
      <c r="G10" s="840"/>
      <c r="H10" s="840"/>
      <c r="I10" s="840"/>
      <c r="J10" s="840"/>
      <c r="K10" s="841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t="15" customHeight="1" x14ac:dyDescent="0.3">
      <c r="A11" s="106"/>
      <c r="B11" s="827" t="s">
        <v>177</v>
      </c>
      <c r="C11" s="622"/>
      <c r="D11" s="108" t="s">
        <v>44</v>
      </c>
      <c r="E11" s="112">
        <v>0</v>
      </c>
      <c r="F11" s="828" t="s">
        <v>162</v>
      </c>
      <c r="G11" s="823"/>
      <c r="H11" s="823"/>
      <c r="I11" s="823"/>
      <c r="J11" s="823"/>
      <c r="K11" s="829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t="15" customHeight="1" x14ac:dyDescent="0.3">
      <c r="A12" s="106"/>
      <c r="B12" s="827" t="s">
        <v>178</v>
      </c>
      <c r="C12" s="622"/>
      <c r="D12" s="108" t="s">
        <v>44</v>
      </c>
      <c r="E12" s="112">
        <v>0</v>
      </c>
      <c r="F12" s="828" t="s">
        <v>164</v>
      </c>
      <c r="G12" s="823"/>
      <c r="H12" s="823"/>
      <c r="I12" s="823"/>
      <c r="J12" s="823"/>
      <c r="K12" s="829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ht="15" customHeight="1" x14ac:dyDescent="0.3">
      <c r="A13" s="106"/>
      <c r="B13" s="827" t="s">
        <v>179</v>
      </c>
      <c r="C13" s="622"/>
      <c r="D13" s="108" t="s">
        <v>44</v>
      </c>
      <c r="E13" s="109">
        <v>2</v>
      </c>
      <c r="F13" s="828" t="s">
        <v>182</v>
      </c>
      <c r="G13" s="823"/>
      <c r="H13" s="823"/>
      <c r="I13" s="823"/>
      <c r="J13" s="823"/>
      <c r="K13" s="829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ht="15" customHeight="1" x14ac:dyDescent="0.3">
      <c r="A14" s="106"/>
      <c r="B14" s="827" t="s">
        <v>180</v>
      </c>
      <c r="C14" s="622"/>
      <c r="D14" s="108" t="s">
        <v>44</v>
      </c>
      <c r="E14" s="113">
        <f>0.005*E8</f>
        <v>20</v>
      </c>
      <c r="F14" s="828" t="s">
        <v>168</v>
      </c>
      <c r="G14" s="823"/>
      <c r="H14" s="823"/>
      <c r="I14" s="823"/>
      <c r="J14" s="823"/>
      <c r="K14" s="829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ht="15" customHeight="1" x14ac:dyDescent="0.3">
      <c r="A15" s="106"/>
      <c r="B15" s="822" t="s">
        <v>123</v>
      </c>
      <c r="C15" s="823"/>
      <c r="D15" s="823"/>
      <c r="E15" s="823"/>
      <c r="F15" s="823"/>
      <c r="G15" s="823"/>
      <c r="H15" s="622"/>
      <c r="I15" s="830">
        <v>1</v>
      </c>
      <c r="J15" s="831"/>
      <c r="K15" s="832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24" customHeight="1" x14ac:dyDescent="0.3">
      <c r="A16" s="106"/>
      <c r="B16" s="247" t="s">
        <v>124</v>
      </c>
      <c r="C16" s="248" t="s">
        <v>331</v>
      </c>
      <c r="D16" s="248" t="s">
        <v>382</v>
      </c>
      <c r="E16" s="248" t="s">
        <v>102</v>
      </c>
      <c r="F16" s="248" t="s">
        <v>383</v>
      </c>
      <c r="G16" s="248" t="s">
        <v>332</v>
      </c>
      <c r="H16" s="248" t="s">
        <v>384</v>
      </c>
      <c r="I16" s="248" t="s">
        <v>385</v>
      </c>
      <c r="J16" s="248" t="s">
        <v>386</v>
      </c>
      <c r="K16" s="249" t="s">
        <v>387</v>
      </c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ht="12" customHeight="1" x14ac:dyDescent="0.3">
      <c r="A17" s="106"/>
      <c r="B17" s="114">
        <v>1</v>
      </c>
      <c r="C17" s="115" t="s">
        <v>131</v>
      </c>
      <c r="D17" s="116"/>
      <c r="E17" s="116"/>
      <c r="F17" s="116"/>
      <c r="G17" s="116"/>
      <c r="H17" s="116"/>
      <c r="I17" s="116"/>
      <c r="J17" s="116"/>
      <c r="K17" s="117"/>
      <c r="L17" s="106"/>
      <c r="M17" s="118"/>
      <c r="N17" s="118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ht="12" customHeight="1" x14ac:dyDescent="0.3">
      <c r="A18" s="106"/>
      <c r="B18" s="114" t="s">
        <v>132</v>
      </c>
      <c r="C18" s="116" t="s">
        <v>50</v>
      </c>
      <c r="D18" s="116" t="s">
        <v>36</v>
      </c>
      <c r="E18" s="116"/>
      <c r="F18" s="116">
        <f>Parámetros!G35</f>
        <v>1083</v>
      </c>
      <c r="G18" s="119">
        <f t="shared" ref="G18:G26" si="0">E18*F18</f>
        <v>0</v>
      </c>
      <c r="H18" s="116">
        <f t="shared" ref="H18:H26" si="1">I$15</f>
        <v>1</v>
      </c>
      <c r="I18" s="119">
        <f t="shared" ref="I18:I26" si="2">G18*H18</f>
        <v>0</v>
      </c>
      <c r="J18" s="119">
        <f t="shared" ref="J18:J26" si="3">I18-K18</f>
        <v>0</v>
      </c>
      <c r="K18" s="117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ht="12" customHeight="1" x14ac:dyDescent="0.3">
      <c r="A19" s="106"/>
      <c r="B19" s="114" t="s">
        <v>133</v>
      </c>
      <c r="C19" s="116" t="s">
        <v>51</v>
      </c>
      <c r="D19" s="116" t="s">
        <v>36</v>
      </c>
      <c r="E19" s="116"/>
      <c r="F19" s="116">
        <f>Parámetros!G36</f>
        <v>520</v>
      </c>
      <c r="G19" s="119">
        <f t="shared" si="0"/>
        <v>0</v>
      </c>
      <c r="H19" s="116">
        <f t="shared" si="1"/>
        <v>1</v>
      </c>
      <c r="I19" s="119">
        <f t="shared" si="2"/>
        <v>0</v>
      </c>
      <c r="J19" s="119">
        <f t="shared" si="3"/>
        <v>0</v>
      </c>
      <c r="K19" s="117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ht="12" customHeight="1" x14ac:dyDescent="0.3">
      <c r="A20" s="106"/>
      <c r="B20" s="114" t="s">
        <v>134</v>
      </c>
      <c r="C20" s="116" t="s">
        <v>52</v>
      </c>
      <c r="D20" s="116" t="s">
        <v>38</v>
      </c>
      <c r="E20" s="116">
        <f t="shared" ref="E20:E22" si="4">E$8</f>
        <v>4000</v>
      </c>
      <c r="F20" s="116">
        <f>Parámetros!G37</f>
        <v>1083</v>
      </c>
      <c r="G20" s="119">
        <f t="shared" si="0"/>
        <v>4332000</v>
      </c>
      <c r="H20" s="116">
        <f t="shared" si="1"/>
        <v>1</v>
      </c>
      <c r="I20" s="119">
        <f t="shared" si="2"/>
        <v>4332000</v>
      </c>
      <c r="J20" s="119">
        <f t="shared" si="3"/>
        <v>4332000</v>
      </c>
      <c r="K20" s="117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ht="12" customHeight="1" x14ac:dyDescent="0.3">
      <c r="A21" s="106"/>
      <c r="B21" s="114" t="s">
        <v>135</v>
      </c>
      <c r="C21" s="116" t="s">
        <v>53</v>
      </c>
      <c r="D21" s="116" t="s">
        <v>54</v>
      </c>
      <c r="E21" s="116"/>
      <c r="F21" s="116">
        <f>Parámetros!G38</f>
        <v>929</v>
      </c>
      <c r="G21" s="119">
        <f t="shared" si="0"/>
        <v>0</v>
      </c>
      <c r="H21" s="116">
        <f t="shared" si="1"/>
        <v>1</v>
      </c>
      <c r="I21" s="119">
        <f t="shared" si="2"/>
        <v>0</v>
      </c>
      <c r="J21" s="119">
        <f t="shared" si="3"/>
        <v>0</v>
      </c>
      <c r="K21" s="117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ht="12" customHeight="1" x14ac:dyDescent="0.3">
      <c r="A22" s="106"/>
      <c r="B22" s="114" t="s">
        <v>136</v>
      </c>
      <c r="C22" s="116" t="s">
        <v>55</v>
      </c>
      <c r="D22" s="116" t="s">
        <v>54</v>
      </c>
      <c r="E22" s="116">
        <f t="shared" si="4"/>
        <v>4000</v>
      </c>
      <c r="F22" s="116">
        <f>Parámetros!G39</f>
        <v>813</v>
      </c>
      <c r="G22" s="119">
        <f t="shared" si="0"/>
        <v>3252000</v>
      </c>
      <c r="H22" s="116">
        <f t="shared" si="1"/>
        <v>1</v>
      </c>
      <c r="I22" s="119">
        <f t="shared" si="2"/>
        <v>3252000</v>
      </c>
      <c r="J22" s="119">
        <f t="shared" si="3"/>
        <v>3252000</v>
      </c>
      <c r="K22" s="117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ht="12" customHeight="1" x14ac:dyDescent="0.3">
      <c r="A23" s="106"/>
      <c r="B23" s="330" t="s">
        <v>137</v>
      </c>
      <c r="C23" s="331" t="s">
        <v>56</v>
      </c>
      <c r="D23" s="331" t="s">
        <v>54</v>
      </c>
      <c r="E23" s="331">
        <f>ROUND(E$8*E10,0)</f>
        <v>400</v>
      </c>
      <c r="F23" s="331">
        <f>Parámetros!G44</f>
        <v>1083</v>
      </c>
      <c r="G23" s="119">
        <f t="shared" si="0"/>
        <v>433200</v>
      </c>
      <c r="H23" s="116">
        <f t="shared" si="1"/>
        <v>1</v>
      </c>
      <c r="I23" s="119">
        <f t="shared" si="2"/>
        <v>433200</v>
      </c>
      <c r="J23" s="119">
        <f t="shared" si="3"/>
        <v>433200</v>
      </c>
      <c r="K23" s="117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ht="12" customHeight="1" x14ac:dyDescent="0.3">
      <c r="A24" s="106"/>
      <c r="B24" s="114" t="s">
        <v>138</v>
      </c>
      <c r="C24" s="116" t="s">
        <v>60</v>
      </c>
      <c r="D24" s="116" t="s">
        <v>54</v>
      </c>
      <c r="E24" s="338">
        <f>ROUND(E8*E10,0)</f>
        <v>400</v>
      </c>
      <c r="F24" s="331">
        <f>Parámetros!G44</f>
        <v>1083</v>
      </c>
      <c r="G24" s="119">
        <f t="shared" si="0"/>
        <v>433200</v>
      </c>
      <c r="H24" s="116">
        <f t="shared" si="1"/>
        <v>1</v>
      </c>
      <c r="I24" s="119">
        <f t="shared" si="2"/>
        <v>433200</v>
      </c>
      <c r="J24" s="119">
        <f t="shared" si="3"/>
        <v>433200</v>
      </c>
      <c r="K24" s="117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ht="12" customHeight="1" x14ac:dyDescent="0.3">
      <c r="A25" s="106"/>
      <c r="B25" s="114" t="s">
        <v>139</v>
      </c>
      <c r="C25" s="116" t="s">
        <v>58</v>
      </c>
      <c r="D25" s="116" t="s">
        <v>54</v>
      </c>
      <c r="E25" s="116">
        <f t="shared" ref="E25" si="5">E$8</f>
        <v>4000</v>
      </c>
      <c r="F25" s="116">
        <f>Parámetros!G42</f>
        <v>325</v>
      </c>
      <c r="G25" s="119">
        <f t="shared" si="0"/>
        <v>1300000</v>
      </c>
      <c r="H25" s="116">
        <f t="shared" si="1"/>
        <v>1</v>
      </c>
      <c r="I25" s="119">
        <f t="shared" si="2"/>
        <v>1300000</v>
      </c>
      <c r="J25" s="119">
        <f t="shared" si="3"/>
        <v>1300000</v>
      </c>
      <c r="K25" s="117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ht="12" customHeight="1" x14ac:dyDescent="0.3">
      <c r="A26" s="106"/>
      <c r="B26" s="114" t="s">
        <v>140</v>
      </c>
      <c r="C26" s="116" t="s">
        <v>59</v>
      </c>
      <c r="D26" s="116" t="s">
        <v>44</v>
      </c>
      <c r="E26" s="120">
        <f>ROUND(+E29*2+E30+E31+E32+E33,0)</f>
        <v>8022</v>
      </c>
      <c r="F26" s="116">
        <f>Parámetros!G43</f>
        <v>371</v>
      </c>
      <c r="G26" s="119">
        <f t="shared" si="0"/>
        <v>2976162</v>
      </c>
      <c r="H26" s="116">
        <f t="shared" si="1"/>
        <v>1</v>
      </c>
      <c r="I26" s="119">
        <f t="shared" si="2"/>
        <v>2976162</v>
      </c>
      <c r="J26" s="119">
        <f t="shared" si="3"/>
        <v>2976162</v>
      </c>
      <c r="K26" s="121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spans="1:26" ht="12" customHeight="1" x14ac:dyDescent="0.3">
      <c r="A27" s="106"/>
      <c r="B27" s="822" t="s">
        <v>141</v>
      </c>
      <c r="C27" s="823"/>
      <c r="D27" s="622"/>
      <c r="E27" s="116"/>
      <c r="F27" s="116"/>
      <c r="G27" s="122">
        <f>SUM(G18:G26)</f>
        <v>12726562</v>
      </c>
      <c r="H27" s="122"/>
      <c r="I27" s="122">
        <f t="shared" ref="I27:K27" si="6">SUM(I18:I26)</f>
        <v>12726562</v>
      </c>
      <c r="J27" s="122">
        <f t="shared" si="6"/>
        <v>12726562</v>
      </c>
      <c r="K27" s="123">
        <f t="shared" si="6"/>
        <v>0</v>
      </c>
      <c r="L27" s="106"/>
      <c r="M27" s="118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 ht="12" customHeight="1" x14ac:dyDescent="0.3">
      <c r="A28" s="106"/>
      <c r="B28" s="114">
        <v>2</v>
      </c>
      <c r="C28" s="115" t="s">
        <v>142</v>
      </c>
      <c r="D28" s="116"/>
      <c r="E28" s="116"/>
      <c r="F28" s="116"/>
      <c r="G28" s="116"/>
      <c r="H28" s="116"/>
      <c r="I28" s="116"/>
      <c r="J28" s="116"/>
      <c r="K28" s="117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 ht="12" customHeight="1" x14ac:dyDescent="0.3">
      <c r="A29" s="106"/>
      <c r="B29" s="114" t="s">
        <v>143</v>
      </c>
      <c r="C29" s="116" t="s">
        <v>92</v>
      </c>
      <c r="D29" s="116" t="s">
        <v>73</v>
      </c>
      <c r="E29" s="116">
        <f>E$8</f>
        <v>4000</v>
      </c>
      <c r="F29" s="116"/>
      <c r="G29" s="119">
        <f t="shared" ref="G29:G33" si="7">E29*F29</f>
        <v>0</v>
      </c>
      <c r="H29" s="116">
        <f t="shared" ref="H29:H33" si="8">I$15</f>
        <v>1</v>
      </c>
      <c r="I29" s="119">
        <f t="shared" ref="I29:I33" si="9">G29*H29</f>
        <v>0</v>
      </c>
      <c r="J29" s="119">
        <f t="shared" ref="J29:J33" si="10">I29-K29</f>
        <v>0</v>
      </c>
      <c r="K29" s="117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 s="320" customFormat="1" ht="12" customHeight="1" x14ac:dyDescent="0.3">
      <c r="A30" s="321"/>
      <c r="B30" s="322" t="s">
        <v>144</v>
      </c>
      <c r="C30" s="335" t="s">
        <v>74</v>
      </c>
      <c r="D30" s="335" t="s">
        <v>44</v>
      </c>
      <c r="E30" s="336">
        <f>E11</f>
        <v>0</v>
      </c>
      <c r="F30" s="337">
        <f>Parámetros!D70</f>
        <v>5490</v>
      </c>
      <c r="G30" s="324">
        <f t="shared" si="7"/>
        <v>0</v>
      </c>
      <c r="H30" s="323">
        <f t="shared" si="8"/>
        <v>1</v>
      </c>
      <c r="I30" s="324">
        <f t="shared" si="9"/>
        <v>0</v>
      </c>
      <c r="J30" s="324">
        <f t="shared" si="10"/>
        <v>0</v>
      </c>
      <c r="K30" s="325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</row>
    <row r="31" spans="1:26" ht="12" customHeight="1" x14ac:dyDescent="0.3">
      <c r="A31" s="106"/>
      <c r="B31" s="114" t="s">
        <v>145</v>
      </c>
      <c r="C31" s="116" t="s">
        <v>86</v>
      </c>
      <c r="D31" s="116" t="s">
        <v>44</v>
      </c>
      <c r="E31" s="125">
        <f>E14</f>
        <v>20</v>
      </c>
      <c r="F31" s="119">
        <f>Parámetros!D94</f>
        <v>75000</v>
      </c>
      <c r="G31" s="119">
        <f t="shared" si="7"/>
        <v>1500000</v>
      </c>
      <c r="H31" s="116">
        <f t="shared" si="8"/>
        <v>1</v>
      </c>
      <c r="I31" s="119">
        <f t="shared" si="9"/>
        <v>1500000</v>
      </c>
      <c r="J31" s="119">
        <f t="shared" si="10"/>
        <v>1500000</v>
      </c>
      <c r="K31" s="117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 ht="12" customHeight="1" x14ac:dyDescent="0.3">
      <c r="A32" s="106"/>
      <c r="B32" s="114" t="s">
        <v>146</v>
      </c>
      <c r="C32" s="116" t="s">
        <v>88</v>
      </c>
      <c r="D32" s="116" t="s">
        <v>44</v>
      </c>
      <c r="E32" s="124">
        <f t="shared" ref="E32:E33" si="11">E12</f>
        <v>0</v>
      </c>
      <c r="F32" s="119">
        <f>Parámetros!D96</f>
        <v>14900</v>
      </c>
      <c r="G32" s="119">
        <f t="shared" si="7"/>
        <v>0</v>
      </c>
      <c r="H32" s="116">
        <f t="shared" si="8"/>
        <v>1</v>
      </c>
      <c r="I32" s="119">
        <f t="shared" si="9"/>
        <v>0</v>
      </c>
      <c r="J32" s="119">
        <f t="shared" si="10"/>
        <v>0</v>
      </c>
      <c r="K32" s="117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 ht="12" customHeight="1" x14ac:dyDescent="0.3">
      <c r="A33" s="106"/>
      <c r="B33" s="114" t="s">
        <v>147</v>
      </c>
      <c r="C33" s="116" t="s">
        <v>91</v>
      </c>
      <c r="D33" s="116" t="s">
        <v>44</v>
      </c>
      <c r="E33" s="116">
        <f t="shared" si="11"/>
        <v>2</v>
      </c>
      <c r="F33" s="119">
        <f>Parámetros!D98</f>
        <v>64600</v>
      </c>
      <c r="G33" s="119">
        <f t="shared" si="7"/>
        <v>129200</v>
      </c>
      <c r="H33" s="116">
        <f t="shared" si="8"/>
        <v>1</v>
      </c>
      <c r="I33" s="119">
        <f t="shared" si="9"/>
        <v>129200</v>
      </c>
      <c r="J33" s="119">
        <f t="shared" si="10"/>
        <v>129200</v>
      </c>
      <c r="K33" s="117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ht="12" customHeight="1" x14ac:dyDescent="0.3">
      <c r="A34" s="106"/>
      <c r="B34" s="822" t="s">
        <v>150</v>
      </c>
      <c r="C34" s="823"/>
      <c r="D34" s="622"/>
      <c r="E34" s="116"/>
      <c r="F34" s="116"/>
      <c r="G34" s="122">
        <f>SUM(G29:G33)</f>
        <v>1629200</v>
      </c>
      <c r="H34" s="122"/>
      <c r="I34" s="122">
        <f t="shared" ref="I34:K34" si="12">SUM(I29:I33)</f>
        <v>1629200</v>
      </c>
      <c r="J34" s="122">
        <f t="shared" si="12"/>
        <v>1629200</v>
      </c>
      <c r="K34" s="123">
        <f t="shared" si="12"/>
        <v>0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spans="1:26" ht="12" customHeight="1" x14ac:dyDescent="0.3">
      <c r="A35" s="106"/>
      <c r="B35" s="114">
        <v>3</v>
      </c>
      <c r="C35" s="115" t="s">
        <v>151</v>
      </c>
      <c r="D35" s="116"/>
      <c r="E35" s="116"/>
      <c r="F35" s="116"/>
      <c r="G35" s="116"/>
      <c r="H35" s="116"/>
      <c r="I35" s="116"/>
      <c r="J35" s="116"/>
      <c r="K35" s="117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 ht="12" customHeight="1" x14ac:dyDescent="0.3">
      <c r="A36" s="106"/>
      <c r="B36" s="114" t="s">
        <v>169</v>
      </c>
      <c r="C36" s="116" t="s">
        <v>5</v>
      </c>
      <c r="D36" s="126">
        <v>0.05</v>
      </c>
      <c r="E36" s="116">
        <v>1</v>
      </c>
      <c r="F36" s="119">
        <f>ROUND(D36*G27,0)</f>
        <v>636328</v>
      </c>
      <c r="G36" s="119">
        <f t="shared" ref="G36:G37" si="13">E36*F36</f>
        <v>636328</v>
      </c>
      <c r="H36" s="116">
        <f t="shared" ref="H36:H37" si="14">I$15</f>
        <v>1</v>
      </c>
      <c r="I36" s="119">
        <f t="shared" ref="I36:I37" si="15">G36*H36</f>
        <v>636328</v>
      </c>
      <c r="J36" s="119">
        <f t="shared" ref="J36:J37" si="16">I36-K36</f>
        <v>0</v>
      </c>
      <c r="K36" s="121">
        <f>I36</f>
        <v>636328</v>
      </c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ht="12" customHeight="1" x14ac:dyDescent="0.3">
      <c r="A37" s="106"/>
      <c r="B37" s="114" t="s">
        <v>152</v>
      </c>
      <c r="C37" s="116" t="s">
        <v>7</v>
      </c>
      <c r="D37" s="126">
        <v>0.2</v>
      </c>
      <c r="E37" s="116">
        <v>1</v>
      </c>
      <c r="F37" s="119">
        <f>ROUND(D37*G34,0)</f>
        <v>325840</v>
      </c>
      <c r="G37" s="119">
        <f t="shared" si="13"/>
        <v>325840</v>
      </c>
      <c r="H37" s="116">
        <f t="shared" si="14"/>
        <v>1</v>
      </c>
      <c r="I37" s="119">
        <f t="shared" si="15"/>
        <v>325840</v>
      </c>
      <c r="J37" s="119">
        <f t="shared" si="16"/>
        <v>0</v>
      </c>
      <c r="K37" s="121">
        <f>I37</f>
        <v>325840</v>
      </c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 ht="12" customHeight="1" x14ac:dyDescent="0.3">
      <c r="A38" s="106"/>
      <c r="B38" s="822" t="s">
        <v>153</v>
      </c>
      <c r="C38" s="823"/>
      <c r="D38" s="622"/>
      <c r="E38" s="116"/>
      <c r="F38" s="116"/>
      <c r="G38" s="122">
        <f>SUM(G36:G37)</f>
        <v>962168</v>
      </c>
      <c r="H38" s="122"/>
      <c r="I38" s="122">
        <f t="shared" ref="I38:K38" si="17">SUM(I36:I37)</f>
        <v>962168</v>
      </c>
      <c r="J38" s="122">
        <f t="shared" si="17"/>
        <v>0</v>
      </c>
      <c r="K38" s="123">
        <f t="shared" si="17"/>
        <v>962168</v>
      </c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 ht="12" customHeight="1" x14ac:dyDescent="0.3">
      <c r="A39" s="106"/>
      <c r="B39" s="822" t="s">
        <v>154</v>
      </c>
      <c r="C39" s="823"/>
      <c r="D39" s="622"/>
      <c r="E39" s="116"/>
      <c r="F39" s="116"/>
      <c r="G39" s="122">
        <f>G38+G34+G27</f>
        <v>15317930</v>
      </c>
      <c r="H39" s="122"/>
      <c r="I39" s="122">
        <f t="shared" ref="I39:K39" si="18">I38+I34+I27</f>
        <v>15317930</v>
      </c>
      <c r="J39" s="122">
        <f t="shared" si="18"/>
        <v>14355762</v>
      </c>
      <c r="K39" s="123">
        <f t="shared" si="18"/>
        <v>962168</v>
      </c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spans="1:26" ht="12" customHeight="1" x14ac:dyDescent="0.3">
      <c r="A40" s="106"/>
      <c r="B40" s="114">
        <v>4</v>
      </c>
      <c r="C40" s="116" t="s">
        <v>155</v>
      </c>
      <c r="D40" s="126">
        <v>0.15</v>
      </c>
      <c r="E40" s="116">
        <v>1</v>
      </c>
      <c r="F40" s="119">
        <f>ROUND(D40*G39,0)</f>
        <v>2297690</v>
      </c>
      <c r="G40" s="119">
        <f>E40*F40</f>
        <v>2297690</v>
      </c>
      <c r="H40" s="116">
        <f>I$15</f>
        <v>1</v>
      </c>
      <c r="I40" s="119">
        <f>G40*H40</f>
        <v>2297690</v>
      </c>
      <c r="J40" s="119">
        <f>I40-K40</f>
        <v>0</v>
      </c>
      <c r="K40" s="121">
        <f>I40</f>
        <v>2297690</v>
      </c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 ht="12" customHeight="1" thickBot="1" x14ac:dyDescent="0.35">
      <c r="A41" s="106"/>
      <c r="B41" s="824" t="s">
        <v>128</v>
      </c>
      <c r="C41" s="825"/>
      <c r="D41" s="826"/>
      <c r="E41" s="127"/>
      <c r="F41" s="127"/>
      <c r="G41" s="128">
        <f>G39+G40</f>
        <v>17615620</v>
      </c>
      <c r="H41" s="128"/>
      <c r="I41" s="128">
        <f t="shared" ref="I41:K41" si="19">I39+I40</f>
        <v>17615620</v>
      </c>
      <c r="J41" s="128">
        <f t="shared" si="19"/>
        <v>14355762</v>
      </c>
      <c r="K41" s="129">
        <f t="shared" si="19"/>
        <v>3259858</v>
      </c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spans="1:26" ht="12" customHeight="1" x14ac:dyDescent="0.3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spans="1:26" ht="12" customHeight="1" x14ac:dyDescent="0.3">
      <c r="A43" s="106"/>
      <c r="B43" s="106"/>
      <c r="C43" s="106"/>
      <c r="D43" s="106"/>
      <c r="E43" s="106"/>
      <c r="F43" s="106"/>
      <c r="G43" s="130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spans="1:26" ht="12" customHeight="1" x14ac:dyDescent="0.3">
      <c r="A44" s="106"/>
      <c r="B44" s="106"/>
      <c r="C44" s="106"/>
      <c r="D44" s="106"/>
      <c r="E44" s="106"/>
      <c r="F44" s="106"/>
      <c r="G44" s="106"/>
      <c r="H44" s="106"/>
      <c r="I44" s="271">
        <f>I41*0.3</f>
        <v>5284686</v>
      </c>
      <c r="J44" s="244"/>
      <c r="K44" s="271">
        <f>I44-K41</f>
        <v>2024828</v>
      </c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spans="1:26" ht="12" customHeight="1" x14ac:dyDescent="0.3">
      <c r="A45" s="106"/>
      <c r="B45" s="106"/>
      <c r="C45" s="106"/>
      <c r="D45" s="106"/>
      <c r="E45" s="106"/>
      <c r="F45" s="106"/>
      <c r="G45" s="118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26" ht="12" customHeight="1" x14ac:dyDescent="0.3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 ht="12" customHeight="1" x14ac:dyDescent="0.3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 ht="12" customHeight="1" x14ac:dyDescent="0.3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26" ht="12" customHeight="1" x14ac:dyDescent="0.3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26" ht="12" customHeight="1" x14ac:dyDescent="0.3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 ht="12" customHeight="1" x14ac:dyDescent="0.3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26" ht="12" customHeight="1" x14ac:dyDescent="0.3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spans="1:26" ht="12" customHeight="1" x14ac:dyDescent="0.3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spans="1:26" ht="12" customHeight="1" x14ac:dyDescent="0.3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spans="1:26" ht="12" customHeight="1" x14ac:dyDescent="0.3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spans="1:26" ht="12" customHeight="1" x14ac:dyDescent="0.3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spans="1:26" ht="12" customHeight="1" x14ac:dyDescent="0.3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spans="1:26" ht="12" customHeight="1" x14ac:dyDescent="0.3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spans="1:26" ht="12" customHeight="1" x14ac:dyDescent="0.3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spans="1:26" ht="12" customHeight="1" x14ac:dyDescent="0.3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spans="1:26" ht="12" customHeight="1" x14ac:dyDescent="0.3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spans="1:26" ht="12" customHeight="1" x14ac:dyDescent="0.3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spans="1:26" ht="12" customHeight="1" x14ac:dyDescent="0.3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1:26" ht="12" customHeight="1" x14ac:dyDescent="0.3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spans="1:26" ht="12" customHeight="1" x14ac:dyDescent="0.3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spans="1:26" ht="12" customHeight="1" x14ac:dyDescent="0.3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spans="1:26" ht="12" customHeight="1" x14ac:dyDescent="0.3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spans="1:26" ht="12" customHeight="1" x14ac:dyDescent="0.3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spans="1:26" ht="12" customHeight="1" x14ac:dyDescent="0.3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spans="1:26" ht="12" customHeight="1" x14ac:dyDescent="0.3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spans="1:26" ht="12" customHeight="1" x14ac:dyDescent="0.3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spans="1:26" ht="12" customHeight="1" x14ac:dyDescent="0.3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spans="1:26" ht="12" customHeight="1" x14ac:dyDescent="0.3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spans="1:26" ht="12" customHeight="1" x14ac:dyDescent="0.3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spans="1:26" ht="12" customHeight="1" x14ac:dyDescent="0.3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spans="1:26" ht="12" customHeight="1" x14ac:dyDescent="0.3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spans="1:26" ht="12" customHeight="1" x14ac:dyDescent="0.3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spans="1:26" ht="12" customHeight="1" x14ac:dyDescent="0.3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 ht="12" customHeight="1" x14ac:dyDescent="0.3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spans="1:26" ht="12" customHeight="1" x14ac:dyDescent="0.3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spans="1:26" ht="12" customHeight="1" x14ac:dyDescent="0.3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spans="1:26" ht="12" customHeight="1" x14ac:dyDescent="0.3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spans="1:26" ht="12" customHeight="1" x14ac:dyDescent="0.3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spans="1:26" ht="12" customHeight="1" x14ac:dyDescent="0.3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spans="1:26" ht="12" customHeight="1" x14ac:dyDescent="0.3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spans="1:26" ht="12" customHeight="1" x14ac:dyDescent="0.3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spans="1:26" ht="12" customHeight="1" x14ac:dyDescent="0.3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spans="1:26" ht="12" customHeight="1" x14ac:dyDescent="0.3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spans="1:26" ht="12" customHeight="1" x14ac:dyDescent="0.3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spans="1:26" ht="12" customHeight="1" x14ac:dyDescent="0.3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spans="1:26" ht="12" customHeight="1" x14ac:dyDescent="0.3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spans="1:26" ht="12" customHeight="1" x14ac:dyDescent="0.3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spans="1:26" ht="12" customHeight="1" x14ac:dyDescent="0.3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spans="1:26" ht="12" customHeight="1" x14ac:dyDescent="0.3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spans="1:26" ht="12" customHeight="1" x14ac:dyDescent="0.3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spans="1:26" ht="12" customHeight="1" x14ac:dyDescent="0.3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spans="1:26" ht="12" customHeight="1" x14ac:dyDescent="0.3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spans="1:26" ht="12" customHeight="1" x14ac:dyDescent="0.3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spans="1:26" ht="12" customHeight="1" x14ac:dyDescent="0.3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spans="1:26" ht="12" customHeight="1" x14ac:dyDescent="0.3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spans="1:26" ht="12" customHeight="1" x14ac:dyDescent="0.3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spans="1:26" ht="12" customHeight="1" x14ac:dyDescent="0.3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spans="1:26" ht="12" customHeight="1" x14ac:dyDescent="0.3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spans="1:26" ht="12" customHeight="1" x14ac:dyDescent="0.3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spans="1:26" ht="12" customHeight="1" x14ac:dyDescent="0.3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spans="1:26" ht="12" customHeight="1" x14ac:dyDescent="0.3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spans="1:26" ht="12" customHeight="1" x14ac:dyDescent="0.3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spans="1:26" ht="12" customHeight="1" x14ac:dyDescent="0.3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spans="1:26" ht="12" customHeight="1" x14ac:dyDescent="0.3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spans="1:26" ht="12" customHeight="1" x14ac:dyDescent="0.3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spans="1:26" ht="12" customHeight="1" x14ac:dyDescent="0.3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spans="1:26" ht="12" customHeight="1" x14ac:dyDescent="0.3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spans="1:26" ht="12" customHeight="1" x14ac:dyDescent="0.3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spans="1:26" ht="12" customHeight="1" x14ac:dyDescent="0.3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spans="1:26" ht="12" customHeight="1" x14ac:dyDescent="0.3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spans="1:26" ht="12" customHeight="1" x14ac:dyDescent="0.3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spans="1:26" ht="12" customHeight="1" x14ac:dyDescent="0.3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spans="1:26" ht="12" customHeight="1" x14ac:dyDescent="0.3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spans="1:26" ht="12" customHeight="1" x14ac:dyDescent="0.3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spans="1:26" ht="12" customHeight="1" x14ac:dyDescent="0.3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spans="1:26" ht="12" customHeight="1" x14ac:dyDescent="0.3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spans="1:26" ht="12" customHeight="1" x14ac:dyDescent="0.3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spans="1:26" ht="12" customHeight="1" x14ac:dyDescent="0.3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spans="1:26" ht="12" customHeight="1" x14ac:dyDescent="0.3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spans="1:26" ht="12" customHeight="1" x14ac:dyDescent="0.3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spans="1:26" ht="12" customHeight="1" x14ac:dyDescent="0.3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spans="1:26" ht="12" customHeight="1" x14ac:dyDescent="0.3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spans="1:26" ht="12" customHeight="1" x14ac:dyDescent="0.3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spans="1:26" ht="12" customHeight="1" x14ac:dyDescent="0.3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spans="1:26" ht="12" customHeight="1" x14ac:dyDescent="0.3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spans="1:26" ht="12" customHeight="1" x14ac:dyDescent="0.3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spans="1:26" ht="12" customHeight="1" x14ac:dyDescent="0.3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spans="1:26" ht="12" customHeight="1" x14ac:dyDescent="0.3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spans="1:26" ht="12" customHeight="1" x14ac:dyDescent="0.3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spans="1:26" ht="12" customHeight="1" x14ac:dyDescent="0.3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spans="1:26" ht="12" customHeight="1" x14ac:dyDescent="0.3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spans="1:26" ht="12" customHeight="1" x14ac:dyDescent="0.3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spans="1:26" ht="12" customHeight="1" x14ac:dyDescent="0.3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spans="1:26" ht="12" customHeight="1" x14ac:dyDescent="0.3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spans="1:26" ht="12" customHeight="1" x14ac:dyDescent="0.3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spans="1:26" ht="12" customHeight="1" x14ac:dyDescent="0.3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spans="1:26" ht="12" customHeight="1" x14ac:dyDescent="0.3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spans="1:26" ht="12" customHeight="1" x14ac:dyDescent="0.3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spans="1:26" ht="12" customHeight="1" x14ac:dyDescent="0.3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spans="1:26" ht="12" customHeight="1" x14ac:dyDescent="0.3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spans="1:26" ht="12" customHeight="1" x14ac:dyDescent="0.3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spans="1:26" ht="12" customHeight="1" x14ac:dyDescent="0.3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spans="1:26" ht="12" customHeight="1" x14ac:dyDescent="0.3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spans="1:26" ht="12" customHeight="1" x14ac:dyDescent="0.3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spans="1:26" ht="12" customHeight="1" x14ac:dyDescent="0.3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spans="1:26" ht="12" customHeight="1" x14ac:dyDescent="0.3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spans="1:26" ht="12" customHeight="1" x14ac:dyDescent="0.3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spans="1:26" ht="12" customHeight="1" x14ac:dyDescent="0.3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spans="1:26" ht="12" customHeight="1" x14ac:dyDescent="0.3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spans="1:26" ht="12" customHeight="1" x14ac:dyDescent="0.3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spans="1:26" ht="12" customHeight="1" x14ac:dyDescent="0.3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spans="1:26" ht="12" customHeight="1" x14ac:dyDescent="0.3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spans="1:26" ht="12" customHeight="1" x14ac:dyDescent="0.3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spans="1:26" ht="12" customHeight="1" x14ac:dyDescent="0.3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spans="1:26" ht="12" customHeight="1" x14ac:dyDescent="0.3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spans="1:26" ht="12" customHeight="1" x14ac:dyDescent="0.3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spans="1:26" ht="12" customHeight="1" x14ac:dyDescent="0.3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spans="1:26" ht="12" customHeight="1" x14ac:dyDescent="0.3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spans="1:26" ht="12" customHeight="1" x14ac:dyDescent="0.3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spans="1:26" ht="12" customHeight="1" x14ac:dyDescent="0.3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spans="1:26" ht="12" customHeight="1" x14ac:dyDescent="0.3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spans="1:26" ht="12" customHeight="1" x14ac:dyDescent="0.3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spans="1:26" ht="12" customHeight="1" x14ac:dyDescent="0.3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spans="1:26" ht="12" customHeight="1" x14ac:dyDescent="0.3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spans="1:26" ht="12" customHeight="1" x14ac:dyDescent="0.3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spans="1:26" ht="12" customHeight="1" x14ac:dyDescent="0.3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spans="1:26" ht="12" customHeight="1" x14ac:dyDescent="0.3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spans="1:26" ht="12" customHeight="1" x14ac:dyDescent="0.3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spans="1:26" ht="12" customHeight="1" x14ac:dyDescent="0.3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spans="1:26" ht="12" customHeight="1" x14ac:dyDescent="0.3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spans="1:26" ht="12" customHeight="1" x14ac:dyDescent="0.3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spans="1:26" ht="12" customHeight="1" x14ac:dyDescent="0.3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spans="1:26" ht="12" customHeight="1" x14ac:dyDescent="0.3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spans="1:26" ht="12" customHeight="1" x14ac:dyDescent="0.3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spans="1:26" ht="12" customHeight="1" x14ac:dyDescent="0.3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spans="1:26" ht="12" customHeight="1" x14ac:dyDescent="0.3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spans="1:26" ht="12" customHeight="1" x14ac:dyDescent="0.3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spans="1:26" ht="12" customHeight="1" x14ac:dyDescent="0.3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spans="1:26" ht="12" customHeight="1" x14ac:dyDescent="0.3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spans="1:26" ht="12" customHeight="1" x14ac:dyDescent="0.3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spans="1:26" ht="12" customHeight="1" x14ac:dyDescent="0.3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spans="1:26" ht="12" customHeight="1" x14ac:dyDescent="0.3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spans="1:26" ht="12" customHeight="1" x14ac:dyDescent="0.3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spans="1:26" ht="12" customHeight="1" x14ac:dyDescent="0.3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spans="1:26" ht="12" customHeight="1" x14ac:dyDescent="0.3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spans="1:26" ht="12" customHeight="1" x14ac:dyDescent="0.3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spans="1:26" ht="12" customHeight="1" x14ac:dyDescent="0.3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spans="1:26" ht="12" customHeight="1" x14ac:dyDescent="0.3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spans="1:26" ht="12" customHeight="1" x14ac:dyDescent="0.3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spans="1:26" ht="12" customHeight="1" x14ac:dyDescent="0.3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spans="1:26" ht="12" customHeight="1" x14ac:dyDescent="0.3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spans="1:26" ht="12" customHeight="1" x14ac:dyDescent="0.3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spans="1:26" ht="12" customHeight="1" x14ac:dyDescent="0.3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spans="1:26" ht="12" customHeight="1" x14ac:dyDescent="0.3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spans="1:26" ht="12" customHeight="1" x14ac:dyDescent="0.3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spans="1:26" ht="12" customHeight="1" x14ac:dyDescent="0.3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spans="1:26" ht="12" customHeight="1" x14ac:dyDescent="0.3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spans="1:26" ht="12" customHeight="1" x14ac:dyDescent="0.3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spans="1:26" ht="12" customHeight="1" x14ac:dyDescent="0.3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spans="1:26" ht="12" customHeight="1" x14ac:dyDescent="0.3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spans="1:26" ht="12" customHeight="1" x14ac:dyDescent="0.3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spans="1:26" ht="12" customHeight="1" x14ac:dyDescent="0.3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spans="1:26" ht="12" customHeight="1" x14ac:dyDescent="0.3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spans="1:26" ht="12" customHeight="1" x14ac:dyDescent="0.3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spans="1:26" ht="12" customHeight="1" x14ac:dyDescent="0.3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spans="1:26" ht="12" customHeight="1" x14ac:dyDescent="0.3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spans="1:26" ht="12" customHeight="1" x14ac:dyDescent="0.3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spans="1:26" ht="12" customHeight="1" x14ac:dyDescent="0.3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spans="1:26" ht="12" customHeight="1" x14ac:dyDescent="0.3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spans="1:26" ht="12" customHeight="1" x14ac:dyDescent="0.3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spans="1:26" ht="12" customHeight="1" x14ac:dyDescent="0.3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spans="1:26" ht="12" customHeight="1" x14ac:dyDescent="0.3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spans="1:26" ht="12" customHeight="1" x14ac:dyDescent="0.3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spans="1:26" ht="12" customHeight="1" x14ac:dyDescent="0.3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spans="1:26" ht="12" customHeight="1" x14ac:dyDescent="0.3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spans="1:26" ht="12" customHeight="1" x14ac:dyDescent="0.3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spans="1:26" ht="12" customHeight="1" x14ac:dyDescent="0.3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spans="1:26" ht="12" customHeight="1" x14ac:dyDescent="0.3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spans="1:26" ht="12" customHeight="1" x14ac:dyDescent="0.3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spans="1:26" ht="12" customHeight="1" x14ac:dyDescent="0.3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spans="1:26" ht="12" customHeight="1" x14ac:dyDescent="0.3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spans="1:26" ht="12" customHeight="1" x14ac:dyDescent="0.3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spans="1:26" ht="12" customHeight="1" x14ac:dyDescent="0.3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spans="1:26" ht="12" customHeight="1" x14ac:dyDescent="0.3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spans="1:26" ht="12" customHeight="1" x14ac:dyDescent="0.3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spans="1:26" ht="12" customHeight="1" x14ac:dyDescent="0.3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spans="1:26" ht="12" customHeight="1" x14ac:dyDescent="0.3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spans="1:26" ht="12" customHeight="1" x14ac:dyDescent="0.3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spans="1:26" ht="12" customHeight="1" x14ac:dyDescent="0.3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spans="1:26" ht="12" customHeight="1" x14ac:dyDescent="0.3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spans="1:26" ht="12" customHeight="1" x14ac:dyDescent="0.3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spans="1:26" ht="12" customHeight="1" x14ac:dyDescent="0.3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spans="1:26" ht="12" customHeight="1" x14ac:dyDescent="0.3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spans="1:26" ht="12" customHeight="1" x14ac:dyDescent="0.3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spans="1:26" ht="12" customHeight="1" x14ac:dyDescent="0.3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spans="1:26" ht="12" customHeight="1" x14ac:dyDescent="0.3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spans="1:26" ht="12" customHeight="1" x14ac:dyDescent="0.3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spans="1:26" ht="12" customHeight="1" x14ac:dyDescent="0.3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spans="1:26" ht="12" customHeight="1" x14ac:dyDescent="0.3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spans="1:26" ht="12" customHeight="1" x14ac:dyDescent="0.3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spans="1:26" ht="12" customHeight="1" x14ac:dyDescent="0.3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spans="1:26" ht="12" customHeight="1" x14ac:dyDescent="0.3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spans="1:26" ht="12" customHeight="1" x14ac:dyDescent="0.3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spans="1:26" ht="12" customHeight="1" x14ac:dyDescent="0.3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spans="1:26" ht="12" customHeight="1" x14ac:dyDescent="0.3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spans="1:26" ht="12" customHeight="1" x14ac:dyDescent="0.3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spans="1:26" ht="12" customHeight="1" x14ac:dyDescent="0.3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spans="1:26" ht="12" customHeight="1" x14ac:dyDescent="0.3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spans="1:26" ht="12" customHeight="1" x14ac:dyDescent="0.3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spans="1:26" ht="12" customHeight="1" x14ac:dyDescent="0.3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spans="1:26" ht="12" customHeight="1" x14ac:dyDescent="0.3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spans="1:26" ht="12" customHeight="1" x14ac:dyDescent="0.3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spans="1:26" ht="12" customHeight="1" x14ac:dyDescent="0.3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spans="1:26" ht="12" customHeight="1" x14ac:dyDescent="0.3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spans="1:26" ht="12" customHeight="1" x14ac:dyDescent="0.3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spans="1:26" ht="12" customHeight="1" x14ac:dyDescent="0.3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spans="1:26" ht="12" customHeight="1" x14ac:dyDescent="0.3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spans="1:26" ht="12" customHeight="1" x14ac:dyDescent="0.3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spans="1:26" ht="12" customHeight="1" x14ac:dyDescent="0.3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spans="1:26" ht="12" customHeight="1" x14ac:dyDescent="0.3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spans="1:26" ht="12" customHeight="1" x14ac:dyDescent="0.3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spans="1:26" ht="12" customHeight="1" x14ac:dyDescent="0.3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spans="1:26" ht="12" customHeight="1" x14ac:dyDescent="0.3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spans="1:26" ht="12" customHeight="1" x14ac:dyDescent="0.3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spans="1:26" ht="12" customHeight="1" x14ac:dyDescent="0.3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spans="1:26" ht="12" customHeight="1" x14ac:dyDescent="0.3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spans="1:26" ht="12" customHeight="1" x14ac:dyDescent="0.3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spans="1:26" ht="12" customHeight="1" x14ac:dyDescent="0.3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spans="1:26" ht="12" customHeight="1" x14ac:dyDescent="0.3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spans="1:26" ht="12" customHeight="1" x14ac:dyDescent="0.3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spans="1:26" ht="12" customHeight="1" x14ac:dyDescent="0.3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spans="1:26" ht="12" customHeight="1" x14ac:dyDescent="0.3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spans="1:26" ht="12" customHeight="1" x14ac:dyDescent="0.3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spans="1:26" ht="12" customHeight="1" x14ac:dyDescent="0.3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spans="1:26" ht="12" customHeight="1" x14ac:dyDescent="0.3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spans="1:26" ht="12" customHeight="1" x14ac:dyDescent="0.3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spans="1:26" ht="12" customHeight="1" x14ac:dyDescent="0.3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spans="1:26" ht="12" customHeight="1" x14ac:dyDescent="0.3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spans="1:26" ht="12" customHeight="1" x14ac:dyDescent="0.3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spans="1:26" ht="12" customHeight="1" x14ac:dyDescent="0.3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spans="1:26" ht="12" customHeight="1" x14ac:dyDescent="0.3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spans="1:26" ht="12" customHeight="1" x14ac:dyDescent="0.3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spans="1:26" ht="12" customHeight="1" x14ac:dyDescent="0.3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spans="1:26" ht="12" customHeight="1" x14ac:dyDescent="0.3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spans="1:26" ht="12" customHeight="1" x14ac:dyDescent="0.3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spans="1:26" ht="12" customHeight="1" x14ac:dyDescent="0.3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spans="1:26" ht="12" customHeight="1" x14ac:dyDescent="0.3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spans="1:26" ht="12" customHeight="1" x14ac:dyDescent="0.3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spans="1:26" ht="12" customHeight="1" x14ac:dyDescent="0.3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spans="1:26" ht="12" customHeight="1" x14ac:dyDescent="0.3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 spans="1:26" ht="12" customHeight="1" x14ac:dyDescent="0.3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 spans="1:26" ht="12" customHeight="1" x14ac:dyDescent="0.3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 spans="1:26" ht="12" customHeight="1" x14ac:dyDescent="0.3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 spans="1:26" ht="12" customHeight="1" x14ac:dyDescent="0.3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 spans="1:26" ht="12" customHeight="1" x14ac:dyDescent="0.3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 spans="1:26" ht="12" customHeight="1" x14ac:dyDescent="0.3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 spans="1:26" ht="12" customHeight="1" x14ac:dyDescent="0.3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 spans="1:26" ht="12" customHeight="1" x14ac:dyDescent="0.3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 spans="1:26" ht="12" customHeight="1" x14ac:dyDescent="0.3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 spans="1:26" ht="12" customHeight="1" x14ac:dyDescent="0.3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 spans="1:26" ht="12" customHeight="1" x14ac:dyDescent="0.3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 spans="1:26" ht="12" customHeight="1" x14ac:dyDescent="0.3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 spans="1:26" ht="12" customHeight="1" x14ac:dyDescent="0.3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 spans="1:26" ht="12" customHeight="1" x14ac:dyDescent="0.3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 spans="1:26" ht="12" customHeight="1" x14ac:dyDescent="0.3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 spans="1:26" ht="12" customHeight="1" x14ac:dyDescent="0.3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 spans="1:26" ht="12" customHeight="1" x14ac:dyDescent="0.3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 spans="1:26" ht="12" customHeight="1" x14ac:dyDescent="0.3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 spans="1:26" ht="12" customHeight="1" x14ac:dyDescent="0.3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 spans="1:26" ht="12" customHeight="1" x14ac:dyDescent="0.3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 spans="1:26" ht="12" customHeight="1" x14ac:dyDescent="0.3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 spans="1:26" ht="12" customHeight="1" x14ac:dyDescent="0.3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 spans="1:26" ht="12" customHeight="1" x14ac:dyDescent="0.3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 spans="1:26" ht="12" customHeight="1" x14ac:dyDescent="0.3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 spans="1:26" ht="12" customHeight="1" x14ac:dyDescent="0.3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 spans="1:26" ht="12" customHeight="1" x14ac:dyDescent="0.3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 spans="1:26" ht="12" customHeight="1" x14ac:dyDescent="0.3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 spans="1:26" ht="12" customHeight="1" x14ac:dyDescent="0.3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 spans="1:26" ht="12" customHeight="1" x14ac:dyDescent="0.3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 spans="1:26" ht="12" customHeight="1" x14ac:dyDescent="0.3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 spans="1:26" ht="12" customHeight="1" x14ac:dyDescent="0.3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 spans="1:26" ht="12" customHeight="1" x14ac:dyDescent="0.3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 spans="1:26" ht="12" customHeight="1" x14ac:dyDescent="0.3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 spans="1:26" ht="12" customHeight="1" x14ac:dyDescent="0.3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 spans="1:26" ht="12" customHeight="1" x14ac:dyDescent="0.3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 spans="1:26" ht="12" customHeight="1" x14ac:dyDescent="0.3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 spans="1:26" ht="12" customHeight="1" x14ac:dyDescent="0.3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 spans="1:26" ht="12" customHeight="1" x14ac:dyDescent="0.3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 spans="1:26" ht="12" customHeight="1" x14ac:dyDescent="0.3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 spans="1:26" ht="12" customHeight="1" x14ac:dyDescent="0.3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 spans="1:26" ht="12" customHeight="1" x14ac:dyDescent="0.3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 spans="1:26" ht="12" customHeight="1" x14ac:dyDescent="0.3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 spans="1:26" ht="12" customHeight="1" x14ac:dyDescent="0.3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 spans="1:26" ht="12" customHeight="1" x14ac:dyDescent="0.3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 spans="1:26" ht="12" customHeight="1" x14ac:dyDescent="0.3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 spans="1:26" ht="12" customHeight="1" x14ac:dyDescent="0.3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 spans="1:26" ht="12" customHeight="1" x14ac:dyDescent="0.3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 spans="1:26" ht="12" customHeight="1" x14ac:dyDescent="0.3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 spans="1:26" ht="12" customHeight="1" x14ac:dyDescent="0.3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 spans="1:26" ht="12" customHeight="1" x14ac:dyDescent="0.3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 spans="1:26" ht="12" customHeight="1" x14ac:dyDescent="0.3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 spans="1:26" ht="12" customHeight="1" x14ac:dyDescent="0.3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 spans="1:26" ht="12" customHeight="1" x14ac:dyDescent="0.3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 spans="1:26" ht="12" customHeight="1" x14ac:dyDescent="0.3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 spans="1:26" ht="12" customHeight="1" x14ac:dyDescent="0.3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 spans="1:26" ht="12" customHeight="1" x14ac:dyDescent="0.3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 spans="1:26" ht="12" customHeight="1" x14ac:dyDescent="0.3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 spans="1:26" ht="12" customHeight="1" x14ac:dyDescent="0.3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 spans="1:26" ht="12" customHeight="1" x14ac:dyDescent="0.3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 spans="1:26" ht="12" customHeight="1" x14ac:dyDescent="0.3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 spans="1:26" ht="12" customHeight="1" x14ac:dyDescent="0.3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 spans="1:26" ht="12" customHeight="1" x14ac:dyDescent="0.3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 spans="1:26" ht="12" customHeight="1" x14ac:dyDescent="0.3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 spans="1:26" ht="12" customHeight="1" x14ac:dyDescent="0.3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 spans="1:26" ht="12" customHeight="1" x14ac:dyDescent="0.3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 spans="1:26" ht="12" customHeight="1" x14ac:dyDescent="0.3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 spans="1:26" ht="12" customHeight="1" x14ac:dyDescent="0.3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 spans="1:26" ht="12" customHeight="1" x14ac:dyDescent="0.3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 spans="1:26" ht="12" customHeight="1" x14ac:dyDescent="0.3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 spans="1:26" ht="12" customHeight="1" x14ac:dyDescent="0.3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 spans="1:26" ht="12" customHeight="1" x14ac:dyDescent="0.3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 spans="1:26" ht="12" customHeight="1" x14ac:dyDescent="0.3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 spans="1:26" ht="12" customHeight="1" x14ac:dyDescent="0.3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 spans="1:26" ht="12" customHeight="1" x14ac:dyDescent="0.3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 spans="1:26" ht="12" customHeight="1" x14ac:dyDescent="0.3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 spans="1:26" ht="12" customHeight="1" x14ac:dyDescent="0.3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 spans="1:26" ht="12" customHeight="1" x14ac:dyDescent="0.3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 spans="1:26" ht="12" customHeight="1" x14ac:dyDescent="0.3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 spans="1:26" ht="12" customHeight="1" x14ac:dyDescent="0.3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 spans="1:26" ht="12" customHeight="1" x14ac:dyDescent="0.3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 spans="1:26" ht="12" customHeight="1" x14ac:dyDescent="0.3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 spans="1:26" ht="12" customHeight="1" x14ac:dyDescent="0.3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 spans="1:26" ht="12" customHeight="1" x14ac:dyDescent="0.3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 spans="1:26" ht="12" customHeight="1" x14ac:dyDescent="0.3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 spans="1:26" ht="12" customHeight="1" x14ac:dyDescent="0.3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 spans="1:26" ht="12" customHeight="1" x14ac:dyDescent="0.3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 spans="1:26" ht="12" customHeight="1" x14ac:dyDescent="0.3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 spans="1:26" ht="12" customHeight="1" x14ac:dyDescent="0.3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 spans="1:26" ht="12" customHeight="1" x14ac:dyDescent="0.3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 spans="1:26" ht="12" customHeight="1" x14ac:dyDescent="0.3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 spans="1:26" ht="12" customHeight="1" x14ac:dyDescent="0.3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 spans="1:26" ht="12" customHeight="1" x14ac:dyDescent="0.3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 spans="1:26" ht="12" customHeight="1" x14ac:dyDescent="0.3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 spans="1:26" ht="12" customHeight="1" x14ac:dyDescent="0.3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 spans="1:26" ht="12" customHeight="1" x14ac:dyDescent="0.3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 spans="1:26" ht="12" customHeight="1" x14ac:dyDescent="0.3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 spans="1:26" ht="12" customHeight="1" x14ac:dyDescent="0.3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 spans="1:26" ht="12" customHeight="1" x14ac:dyDescent="0.3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 spans="1:26" ht="12" customHeight="1" x14ac:dyDescent="0.3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 spans="1:26" ht="12" customHeight="1" x14ac:dyDescent="0.3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 spans="1:26" ht="12" customHeight="1" x14ac:dyDescent="0.3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 spans="1:26" ht="12" customHeight="1" x14ac:dyDescent="0.3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 spans="1:26" ht="12" customHeight="1" x14ac:dyDescent="0.3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 spans="1:26" ht="12" customHeight="1" x14ac:dyDescent="0.3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 spans="1:26" ht="12" customHeight="1" x14ac:dyDescent="0.3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 spans="1:26" ht="12" customHeight="1" x14ac:dyDescent="0.3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 spans="1:26" ht="12" customHeight="1" x14ac:dyDescent="0.3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 spans="1:26" ht="12" customHeight="1" x14ac:dyDescent="0.3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 spans="1:26" ht="12" customHeight="1" x14ac:dyDescent="0.3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 spans="1:26" ht="12" customHeight="1" x14ac:dyDescent="0.3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 spans="1:26" ht="12" customHeight="1" x14ac:dyDescent="0.3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 spans="1:26" ht="12" customHeight="1" x14ac:dyDescent="0.3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 spans="1:26" ht="12" customHeight="1" x14ac:dyDescent="0.3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 spans="1:26" ht="12" customHeight="1" x14ac:dyDescent="0.3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 spans="1:26" ht="12" customHeight="1" x14ac:dyDescent="0.3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 spans="1:26" ht="12" customHeight="1" x14ac:dyDescent="0.3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 spans="1:26" ht="12" customHeight="1" x14ac:dyDescent="0.3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 spans="1:26" ht="12" customHeight="1" x14ac:dyDescent="0.3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 spans="1:26" ht="12" customHeight="1" x14ac:dyDescent="0.3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 spans="1:26" ht="12" customHeight="1" x14ac:dyDescent="0.3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 spans="1:26" ht="12" customHeight="1" x14ac:dyDescent="0.3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 spans="1:26" ht="12" customHeight="1" x14ac:dyDescent="0.3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 spans="1:26" ht="12" customHeight="1" x14ac:dyDescent="0.3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 spans="1:26" ht="12" customHeight="1" x14ac:dyDescent="0.3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 spans="1:26" ht="12" customHeight="1" x14ac:dyDescent="0.3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 spans="1:26" ht="12" customHeight="1" x14ac:dyDescent="0.3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 spans="1:26" ht="12" customHeight="1" x14ac:dyDescent="0.3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 spans="1:26" ht="12" customHeight="1" x14ac:dyDescent="0.3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 spans="1:26" ht="12" customHeight="1" x14ac:dyDescent="0.3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 spans="1:26" ht="12" customHeight="1" x14ac:dyDescent="0.3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 spans="1:26" ht="12" customHeight="1" x14ac:dyDescent="0.3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 spans="1:26" ht="12" customHeight="1" x14ac:dyDescent="0.3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 spans="1:26" ht="12" customHeight="1" x14ac:dyDescent="0.3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 spans="1:26" ht="12" customHeight="1" x14ac:dyDescent="0.3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 spans="1:26" ht="12" customHeight="1" x14ac:dyDescent="0.3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 spans="1:26" ht="12" customHeight="1" x14ac:dyDescent="0.3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 spans="1:26" ht="12" customHeight="1" x14ac:dyDescent="0.3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 spans="1:26" ht="12" customHeight="1" x14ac:dyDescent="0.3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 spans="1:26" ht="12" customHeight="1" x14ac:dyDescent="0.3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 spans="1:26" ht="12" customHeight="1" x14ac:dyDescent="0.3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 spans="1:26" ht="12" customHeight="1" x14ac:dyDescent="0.3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 spans="1:26" ht="12" customHeight="1" x14ac:dyDescent="0.3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 spans="1:26" ht="12" customHeight="1" x14ac:dyDescent="0.3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 spans="1:26" ht="12" customHeight="1" x14ac:dyDescent="0.3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 spans="1:26" ht="12" customHeight="1" x14ac:dyDescent="0.3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 spans="1:26" ht="12" customHeight="1" x14ac:dyDescent="0.3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 spans="1:26" ht="12" customHeight="1" x14ac:dyDescent="0.3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 spans="1:26" ht="12" customHeight="1" x14ac:dyDescent="0.3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 spans="1:26" ht="12" customHeight="1" x14ac:dyDescent="0.3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 spans="1:26" ht="12" customHeight="1" x14ac:dyDescent="0.3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 spans="1:26" ht="12" customHeight="1" x14ac:dyDescent="0.3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 spans="1:26" ht="12" customHeight="1" x14ac:dyDescent="0.3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 spans="1:26" ht="12" customHeight="1" x14ac:dyDescent="0.3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 spans="1:26" ht="12" customHeight="1" x14ac:dyDescent="0.3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 spans="1:26" ht="12" customHeight="1" x14ac:dyDescent="0.3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 spans="1:26" ht="12" customHeight="1" x14ac:dyDescent="0.3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 spans="1:26" ht="12" customHeight="1" x14ac:dyDescent="0.3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 spans="1:26" ht="12" customHeight="1" x14ac:dyDescent="0.3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 spans="1:26" ht="12" customHeight="1" x14ac:dyDescent="0.3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 spans="1:26" ht="12" customHeight="1" x14ac:dyDescent="0.3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 spans="1:26" ht="12" customHeight="1" x14ac:dyDescent="0.3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 spans="1:26" ht="12" customHeight="1" x14ac:dyDescent="0.3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 spans="1:26" ht="12" customHeight="1" x14ac:dyDescent="0.3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 spans="1:26" ht="12" customHeight="1" x14ac:dyDescent="0.3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 spans="1:26" ht="12" customHeight="1" x14ac:dyDescent="0.3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 spans="1:26" ht="12" customHeight="1" x14ac:dyDescent="0.3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 spans="1:26" ht="12" customHeight="1" x14ac:dyDescent="0.3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 spans="1:26" ht="12" customHeight="1" x14ac:dyDescent="0.3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 spans="1:26" ht="12" customHeight="1" x14ac:dyDescent="0.3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 spans="1:26" ht="12" customHeight="1" x14ac:dyDescent="0.3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 spans="1:26" ht="12" customHeight="1" x14ac:dyDescent="0.3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 spans="1:26" ht="12" customHeight="1" x14ac:dyDescent="0.3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 spans="1:26" ht="12" customHeight="1" x14ac:dyDescent="0.3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 spans="1:26" ht="12" customHeight="1" x14ac:dyDescent="0.3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 spans="1:26" ht="12" customHeight="1" x14ac:dyDescent="0.3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 spans="1:26" ht="12" customHeight="1" x14ac:dyDescent="0.3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 spans="1:26" ht="12" customHeight="1" x14ac:dyDescent="0.3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 spans="1:26" ht="12" customHeight="1" x14ac:dyDescent="0.3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 spans="1:26" ht="12" customHeight="1" x14ac:dyDescent="0.3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 spans="1:26" ht="12" customHeight="1" x14ac:dyDescent="0.3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 spans="1:26" ht="12" customHeight="1" x14ac:dyDescent="0.3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 spans="1:26" ht="12" customHeight="1" x14ac:dyDescent="0.3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 spans="1:26" ht="12" customHeight="1" x14ac:dyDescent="0.3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 spans="1:26" ht="12" customHeight="1" x14ac:dyDescent="0.3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 spans="1:26" ht="12" customHeight="1" x14ac:dyDescent="0.3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 spans="1:26" ht="12" customHeight="1" x14ac:dyDescent="0.3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 spans="1:26" ht="12" customHeight="1" x14ac:dyDescent="0.3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 spans="1:26" ht="12" customHeight="1" x14ac:dyDescent="0.3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 spans="1:26" ht="12" customHeight="1" x14ac:dyDescent="0.3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 spans="1:26" ht="12" customHeight="1" x14ac:dyDescent="0.3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 spans="1:26" ht="12" customHeight="1" x14ac:dyDescent="0.3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 spans="1:26" ht="12" customHeight="1" x14ac:dyDescent="0.3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 spans="1:26" ht="12" customHeight="1" x14ac:dyDescent="0.3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 spans="1:26" ht="12" customHeight="1" x14ac:dyDescent="0.3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 spans="1:26" ht="12" customHeight="1" x14ac:dyDescent="0.3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 spans="1:26" ht="12" customHeight="1" x14ac:dyDescent="0.3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 spans="1:26" ht="12" customHeight="1" x14ac:dyDescent="0.3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 spans="1:26" ht="12" customHeight="1" x14ac:dyDescent="0.3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 spans="1:26" ht="12" customHeight="1" x14ac:dyDescent="0.3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 spans="1:26" ht="12" customHeight="1" x14ac:dyDescent="0.3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 spans="1:26" ht="12" customHeight="1" x14ac:dyDescent="0.3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 spans="1:26" ht="12" customHeight="1" x14ac:dyDescent="0.3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 spans="1:26" ht="12" customHeight="1" x14ac:dyDescent="0.3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 spans="1:26" ht="12" customHeight="1" x14ac:dyDescent="0.3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 spans="1:26" ht="12" customHeight="1" x14ac:dyDescent="0.3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 spans="1:26" ht="12" customHeight="1" x14ac:dyDescent="0.3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 spans="1:26" ht="12" customHeight="1" x14ac:dyDescent="0.3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 spans="1:26" ht="12" customHeight="1" x14ac:dyDescent="0.3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 spans="1:26" ht="12" customHeight="1" x14ac:dyDescent="0.3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 spans="1:26" ht="12" customHeight="1" x14ac:dyDescent="0.3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 spans="1:26" ht="12" customHeight="1" x14ac:dyDescent="0.3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 spans="1:26" ht="12" customHeight="1" x14ac:dyDescent="0.3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 spans="1:26" ht="12" customHeight="1" x14ac:dyDescent="0.3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 spans="1:26" ht="12" customHeight="1" x14ac:dyDescent="0.3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 spans="1:26" ht="12" customHeight="1" x14ac:dyDescent="0.3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 spans="1:26" ht="12" customHeight="1" x14ac:dyDescent="0.3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 spans="1:26" ht="12" customHeight="1" x14ac:dyDescent="0.3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 spans="1:26" ht="12" customHeight="1" x14ac:dyDescent="0.3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 spans="1:26" ht="12" customHeight="1" x14ac:dyDescent="0.3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 spans="1:26" ht="12" customHeight="1" x14ac:dyDescent="0.3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 spans="1:26" ht="12" customHeight="1" x14ac:dyDescent="0.3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 spans="1:26" ht="12" customHeight="1" x14ac:dyDescent="0.3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 spans="1:26" ht="12" customHeight="1" x14ac:dyDescent="0.3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 spans="1:26" ht="12" customHeight="1" x14ac:dyDescent="0.3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 spans="1:26" ht="12" customHeight="1" x14ac:dyDescent="0.3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 spans="1:26" ht="12" customHeight="1" x14ac:dyDescent="0.3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 spans="1:26" ht="12" customHeight="1" x14ac:dyDescent="0.3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 spans="1:26" ht="12" customHeight="1" x14ac:dyDescent="0.3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 spans="1:26" ht="12" customHeight="1" x14ac:dyDescent="0.3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 spans="1:26" ht="12" customHeight="1" x14ac:dyDescent="0.3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 spans="1:26" ht="12" customHeight="1" x14ac:dyDescent="0.3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 spans="1:26" ht="12" customHeight="1" x14ac:dyDescent="0.3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 spans="1:26" ht="12" customHeight="1" x14ac:dyDescent="0.3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 spans="1:26" ht="12" customHeight="1" x14ac:dyDescent="0.3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 spans="1:26" ht="12" customHeight="1" x14ac:dyDescent="0.3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 spans="1:26" ht="12" customHeight="1" x14ac:dyDescent="0.3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 spans="1:26" ht="12" customHeight="1" x14ac:dyDescent="0.3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 spans="1:26" ht="12" customHeight="1" x14ac:dyDescent="0.3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 spans="1:26" ht="12" customHeight="1" x14ac:dyDescent="0.3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 spans="1:26" ht="12" customHeight="1" x14ac:dyDescent="0.3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 spans="1:26" ht="12" customHeight="1" x14ac:dyDescent="0.3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 spans="1:26" ht="12" customHeight="1" x14ac:dyDescent="0.3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 spans="1:26" ht="12" customHeight="1" x14ac:dyDescent="0.3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 spans="1:26" ht="12" customHeight="1" x14ac:dyDescent="0.3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 spans="1:26" ht="12" customHeight="1" x14ac:dyDescent="0.3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 spans="1:26" ht="12" customHeight="1" x14ac:dyDescent="0.3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 spans="1:26" ht="12" customHeight="1" x14ac:dyDescent="0.3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 spans="1:26" ht="12" customHeight="1" x14ac:dyDescent="0.3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 spans="1:26" ht="12" customHeight="1" x14ac:dyDescent="0.3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 spans="1:26" ht="12" customHeight="1" x14ac:dyDescent="0.3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 spans="1:26" ht="12" customHeight="1" x14ac:dyDescent="0.3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 spans="1:26" ht="12" customHeight="1" x14ac:dyDescent="0.3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 spans="1:26" ht="12" customHeight="1" x14ac:dyDescent="0.3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 spans="1:26" ht="12" customHeight="1" x14ac:dyDescent="0.3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 spans="1:26" ht="12" customHeight="1" x14ac:dyDescent="0.3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 spans="1:26" ht="12" customHeight="1" x14ac:dyDescent="0.3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 spans="1:26" ht="12" customHeight="1" x14ac:dyDescent="0.3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 spans="1:26" ht="12" customHeight="1" x14ac:dyDescent="0.3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 spans="1:26" ht="12" customHeight="1" x14ac:dyDescent="0.3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 spans="1:26" ht="12" customHeight="1" x14ac:dyDescent="0.3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 spans="1:26" ht="12" customHeight="1" x14ac:dyDescent="0.3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 spans="1:26" ht="12" customHeight="1" x14ac:dyDescent="0.3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 spans="1:26" ht="12" customHeight="1" x14ac:dyDescent="0.3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 spans="1:26" ht="12" customHeight="1" x14ac:dyDescent="0.3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 spans="1:26" ht="12" customHeight="1" x14ac:dyDescent="0.3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 spans="1:26" ht="12" customHeight="1" x14ac:dyDescent="0.3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 spans="1:26" ht="12" customHeight="1" x14ac:dyDescent="0.3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 spans="1:26" ht="12" customHeight="1" x14ac:dyDescent="0.3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 spans="1:26" ht="12" customHeight="1" x14ac:dyDescent="0.3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 spans="1:26" ht="12" customHeight="1" x14ac:dyDescent="0.3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 spans="1:26" ht="12" customHeight="1" x14ac:dyDescent="0.3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 spans="1:26" ht="12" customHeight="1" x14ac:dyDescent="0.3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 spans="1:26" ht="12" customHeight="1" x14ac:dyDescent="0.3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 spans="1:26" ht="12" customHeight="1" x14ac:dyDescent="0.3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 spans="1:26" ht="12" customHeight="1" x14ac:dyDescent="0.3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 spans="1:26" ht="12" customHeight="1" x14ac:dyDescent="0.3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 spans="1:26" ht="12" customHeight="1" x14ac:dyDescent="0.3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 spans="1:26" ht="12" customHeight="1" x14ac:dyDescent="0.3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 spans="1:26" ht="12" customHeight="1" x14ac:dyDescent="0.3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 spans="1:26" ht="12" customHeight="1" x14ac:dyDescent="0.3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 spans="1:26" ht="12" customHeight="1" x14ac:dyDescent="0.3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 spans="1:26" ht="12" customHeight="1" x14ac:dyDescent="0.3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 spans="1:26" ht="12" customHeight="1" x14ac:dyDescent="0.3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 spans="1:26" ht="12" customHeight="1" x14ac:dyDescent="0.3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 spans="1:26" ht="12" customHeight="1" x14ac:dyDescent="0.3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 spans="1:26" ht="12" customHeight="1" x14ac:dyDescent="0.3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 spans="1:26" ht="12" customHeight="1" x14ac:dyDescent="0.3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 spans="1:26" ht="12" customHeight="1" x14ac:dyDescent="0.3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 spans="1:26" ht="12" customHeight="1" x14ac:dyDescent="0.3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 spans="1:26" ht="12" customHeight="1" x14ac:dyDescent="0.3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 spans="1:26" ht="12" customHeight="1" x14ac:dyDescent="0.3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 spans="1:26" ht="12" customHeight="1" x14ac:dyDescent="0.3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 spans="1:26" ht="12" customHeight="1" x14ac:dyDescent="0.3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 spans="1:26" ht="12" customHeight="1" x14ac:dyDescent="0.3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 spans="1:26" ht="12" customHeight="1" x14ac:dyDescent="0.3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 spans="1:26" ht="12" customHeight="1" x14ac:dyDescent="0.3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 spans="1:26" ht="12" customHeight="1" x14ac:dyDescent="0.3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 spans="1:26" ht="12" customHeight="1" x14ac:dyDescent="0.3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 spans="1:26" ht="12" customHeight="1" x14ac:dyDescent="0.3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 spans="1:26" ht="12" customHeight="1" x14ac:dyDescent="0.3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 spans="1:26" ht="12" customHeight="1" x14ac:dyDescent="0.3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 spans="1:26" ht="12" customHeight="1" x14ac:dyDescent="0.3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 spans="1:26" ht="12" customHeight="1" x14ac:dyDescent="0.3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 spans="1:26" ht="12" customHeight="1" x14ac:dyDescent="0.3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 spans="1:26" ht="12" customHeight="1" x14ac:dyDescent="0.3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 spans="1:26" ht="12" customHeight="1" x14ac:dyDescent="0.3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 spans="1:26" ht="12" customHeight="1" x14ac:dyDescent="0.3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 spans="1:26" ht="12" customHeight="1" x14ac:dyDescent="0.3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 spans="1:26" ht="12" customHeight="1" x14ac:dyDescent="0.3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 spans="1:26" ht="12" customHeight="1" x14ac:dyDescent="0.3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 spans="1:26" ht="12" customHeight="1" x14ac:dyDescent="0.3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 spans="1:26" ht="12" customHeight="1" x14ac:dyDescent="0.3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 spans="1:26" ht="12" customHeight="1" x14ac:dyDescent="0.3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 spans="1:26" ht="12" customHeight="1" x14ac:dyDescent="0.3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 spans="1:26" ht="12" customHeight="1" x14ac:dyDescent="0.3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 spans="1:26" ht="12" customHeight="1" x14ac:dyDescent="0.3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 spans="1:26" ht="12" customHeight="1" x14ac:dyDescent="0.3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 spans="1:26" ht="12" customHeight="1" x14ac:dyDescent="0.3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 spans="1:26" ht="12" customHeight="1" x14ac:dyDescent="0.3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 spans="1:26" ht="12" customHeight="1" x14ac:dyDescent="0.3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 spans="1:26" ht="12" customHeight="1" x14ac:dyDescent="0.3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 spans="1:26" ht="12" customHeight="1" x14ac:dyDescent="0.3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 spans="1:26" ht="12" customHeight="1" x14ac:dyDescent="0.3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 spans="1:26" ht="12" customHeight="1" x14ac:dyDescent="0.3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 spans="1:26" ht="12" customHeight="1" x14ac:dyDescent="0.3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 spans="1:26" ht="12" customHeight="1" x14ac:dyDescent="0.3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 spans="1:26" ht="12" customHeight="1" x14ac:dyDescent="0.3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 spans="1:26" ht="12" customHeight="1" x14ac:dyDescent="0.3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 spans="1:26" ht="12" customHeight="1" x14ac:dyDescent="0.3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 spans="1:26" ht="12" customHeight="1" x14ac:dyDescent="0.3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 spans="1:26" ht="12" customHeight="1" x14ac:dyDescent="0.3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 spans="1:26" ht="12" customHeight="1" x14ac:dyDescent="0.3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 spans="1:26" ht="12" customHeight="1" x14ac:dyDescent="0.3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 spans="1:26" ht="12" customHeight="1" x14ac:dyDescent="0.3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 spans="1:26" ht="12" customHeight="1" x14ac:dyDescent="0.3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 spans="1:26" ht="12" customHeight="1" x14ac:dyDescent="0.3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 spans="1:26" ht="12" customHeight="1" x14ac:dyDescent="0.3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 spans="1:26" ht="12" customHeight="1" x14ac:dyDescent="0.3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 spans="1:26" ht="12" customHeight="1" x14ac:dyDescent="0.3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 spans="1:26" ht="12" customHeight="1" x14ac:dyDescent="0.3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 spans="1:26" ht="12" customHeight="1" x14ac:dyDescent="0.3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 spans="1:26" ht="12" customHeight="1" x14ac:dyDescent="0.3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 spans="1:26" ht="12" customHeight="1" x14ac:dyDescent="0.3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 spans="1:26" ht="12" customHeight="1" x14ac:dyDescent="0.3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 spans="1:26" ht="12" customHeight="1" x14ac:dyDescent="0.3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 spans="1:26" ht="12" customHeight="1" x14ac:dyDescent="0.3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 spans="1:26" ht="12" customHeight="1" x14ac:dyDescent="0.3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 spans="1:26" ht="12" customHeight="1" x14ac:dyDescent="0.3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 spans="1:26" ht="12" customHeight="1" x14ac:dyDescent="0.3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 spans="1:26" ht="12" customHeight="1" x14ac:dyDescent="0.3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 spans="1:26" ht="12" customHeight="1" x14ac:dyDescent="0.3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 spans="1:26" ht="12" customHeight="1" x14ac:dyDescent="0.3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 spans="1:26" ht="12" customHeight="1" x14ac:dyDescent="0.3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 spans="1:26" ht="12" customHeight="1" x14ac:dyDescent="0.3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 spans="1:26" ht="12" customHeight="1" x14ac:dyDescent="0.3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 spans="1:26" ht="12" customHeight="1" x14ac:dyDescent="0.3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 spans="1:26" ht="12" customHeight="1" x14ac:dyDescent="0.3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 spans="1:26" ht="12" customHeight="1" x14ac:dyDescent="0.3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 spans="1:26" ht="12" customHeight="1" x14ac:dyDescent="0.3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 spans="1:26" ht="12" customHeight="1" x14ac:dyDescent="0.3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 spans="1:26" ht="12" customHeight="1" x14ac:dyDescent="0.3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 spans="1:26" ht="12" customHeight="1" x14ac:dyDescent="0.3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 spans="1:26" ht="12" customHeight="1" x14ac:dyDescent="0.3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 spans="1:26" ht="12" customHeight="1" x14ac:dyDescent="0.3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 spans="1:26" ht="12" customHeight="1" x14ac:dyDescent="0.3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 spans="1:26" ht="12" customHeight="1" x14ac:dyDescent="0.3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 spans="1:26" ht="12" customHeight="1" x14ac:dyDescent="0.3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 spans="1:26" ht="12" customHeight="1" x14ac:dyDescent="0.3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 spans="1:26" ht="12" customHeight="1" x14ac:dyDescent="0.3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 spans="1:26" ht="12" customHeight="1" x14ac:dyDescent="0.3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 spans="1:26" ht="12" customHeight="1" x14ac:dyDescent="0.3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 spans="1:26" ht="12" customHeight="1" x14ac:dyDescent="0.3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 spans="1:26" ht="12" customHeight="1" x14ac:dyDescent="0.3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 spans="1:26" ht="12" customHeight="1" x14ac:dyDescent="0.3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 spans="1:26" ht="12" customHeight="1" x14ac:dyDescent="0.3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 spans="1:26" ht="12" customHeight="1" x14ac:dyDescent="0.3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 spans="1:26" ht="12" customHeight="1" x14ac:dyDescent="0.3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 spans="1:26" ht="12" customHeight="1" x14ac:dyDescent="0.3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 spans="1:26" ht="12" customHeight="1" x14ac:dyDescent="0.3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 spans="1:26" ht="12" customHeight="1" x14ac:dyDescent="0.3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 spans="1:26" ht="12" customHeight="1" x14ac:dyDescent="0.3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 spans="1:26" ht="12" customHeight="1" x14ac:dyDescent="0.3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 spans="1:26" ht="12" customHeight="1" x14ac:dyDescent="0.3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 spans="1:26" ht="12" customHeight="1" x14ac:dyDescent="0.3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 spans="1:26" ht="12" customHeight="1" x14ac:dyDescent="0.3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 spans="1:26" ht="12" customHeight="1" x14ac:dyDescent="0.3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 spans="1:26" ht="12" customHeight="1" x14ac:dyDescent="0.3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 spans="1:26" ht="12" customHeight="1" x14ac:dyDescent="0.3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 spans="1:26" ht="12" customHeight="1" x14ac:dyDescent="0.3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 spans="1:26" ht="12" customHeight="1" x14ac:dyDescent="0.3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 spans="1:26" ht="12" customHeight="1" x14ac:dyDescent="0.3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 spans="1:26" ht="12" customHeight="1" x14ac:dyDescent="0.3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 spans="1:26" ht="12" customHeight="1" x14ac:dyDescent="0.3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 spans="1:26" ht="12" customHeight="1" x14ac:dyDescent="0.3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 spans="1:26" ht="12" customHeight="1" x14ac:dyDescent="0.3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 spans="1:26" ht="12" customHeight="1" x14ac:dyDescent="0.3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 spans="1:26" ht="12" customHeight="1" x14ac:dyDescent="0.3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 spans="1:26" ht="12" customHeight="1" x14ac:dyDescent="0.3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 spans="1:26" ht="12" customHeight="1" x14ac:dyDescent="0.3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 spans="1:26" ht="12" customHeight="1" x14ac:dyDescent="0.3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 spans="1:26" ht="12" customHeight="1" x14ac:dyDescent="0.3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 spans="1:26" ht="12" customHeight="1" x14ac:dyDescent="0.3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 spans="1:26" ht="12" customHeight="1" x14ac:dyDescent="0.3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 spans="1:26" ht="12" customHeight="1" x14ac:dyDescent="0.3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 spans="1:26" ht="12" customHeight="1" x14ac:dyDescent="0.3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 spans="1:26" ht="12" customHeight="1" x14ac:dyDescent="0.3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 spans="1:26" ht="12" customHeight="1" x14ac:dyDescent="0.3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 spans="1:26" ht="12" customHeight="1" x14ac:dyDescent="0.3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 spans="1:26" ht="12" customHeight="1" x14ac:dyDescent="0.3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 spans="1:26" ht="12" customHeight="1" x14ac:dyDescent="0.3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 spans="1:26" ht="12" customHeight="1" x14ac:dyDescent="0.3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 spans="1:26" ht="12" customHeight="1" x14ac:dyDescent="0.3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 spans="1:26" ht="12" customHeight="1" x14ac:dyDescent="0.3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 spans="1:26" ht="12" customHeight="1" x14ac:dyDescent="0.3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 spans="1:26" ht="12" customHeight="1" x14ac:dyDescent="0.3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 spans="1:26" ht="12" customHeight="1" x14ac:dyDescent="0.3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 spans="1:26" ht="12" customHeight="1" x14ac:dyDescent="0.3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 spans="1:26" ht="12" customHeight="1" x14ac:dyDescent="0.3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 spans="1:26" ht="12" customHeight="1" x14ac:dyDescent="0.3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 spans="1:26" ht="12" customHeight="1" x14ac:dyDescent="0.3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 spans="1:26" ht="12" customHeight="1" x14ac:dyDescent="0.3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 spans="1:26" ht="12" customHeight="1" x14ac:dyDescent="0.3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 spans="1:26" ht="12" customHeight="1" x14ac:dyDescent="0.3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 spans="1:26" ht="12" customHeight="1" x14ac:dyDescent="0.3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 spans="1:26" ht="12" customHeight="1" x14ac:dyDescent="0.3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 spans="1:26" ht="12" customHeight="1" x14ac:dyDescent="0.3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 spans="1:26" ht="12" customHeight="1" x14ac:dyDescent="0.3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 spans="1:26" ht="12" customHeight="1" x14ac:dyDescent="0.3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 spans="1:26" ht="12" customHeight="1" x14ac:dyDescent="0.3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 spans="1:26" ht="12" customHeight="1" x14ac:dyDescent="0.3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 spans="1:26" ht="12" customHeight="1" x14ac:dyDescent="0.3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 spans="1:26" ht="12" customHeight="1" x14ac:dyDescent="0.3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 spans="1:26" ht="12" customHeight="1" x14ac:dyDescent="0.3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 spans="1:26" ht="12" customHeight="1" x14ac:dyDescent="0.3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 spans="1:26" ht="12" customHeight="1" x14ac:dyDescent="0.3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 spans="1:26" ht="12" customHeight="1" x14ac:dyDescent="0.3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 spans="1:26" ht="12" customHeight="1" x14ac:dyDescent="0.3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 spans="1:26" ht="12" customHeight="1" x14ac:dyDescent="0.3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 spans="1:26" ht="12" customHeight="1" x14ac:dyDescent="0.3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 spans="1:26" ht="12" customHeight="1" x14ac:dyDescent="0.3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 spans="1:26" ht="12" customHeight="1" x14ac:dyDescent="0.3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 spans="1:26" ht="12" customHeight="1" x14ac:dyDescent="0.3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 spans="1:26" ht="12" customHeight="1" x14ac:dyDescent="0.3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 spans="1:26" ht="12" customHeight="1" x14ac:dyDescent="0.3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 spans="1:26" ht="12" customHeight="1" x14ac:dyDescent="0.3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 spans="1:26" ht="12" customHeight="1" x14ac:dyDescent="0.3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 spans="1:26" ht="12" customHeight="1" x14ac:dyDescent="0.3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 spans="1:26" ht="12" customHeight="1" x14ac:dyDescent="0.3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 spans="1:26" ht="12" customHeight="1" x14ac:dyDescent="0.3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 spans="1:26" ht="12" customHeight="1" x14ac:dyDescent="0.3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 spans="1:26" ht="12" customHeight="1" x14ac:dyDescent="0.3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 spans="1:26" ht="12" customHeight="1" x14ac:dyDescent="0.3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 spans="1:26" ht="12" customHeight="1" x14ac:dyDescent="0.3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 spans="1:26" ht="12" customHeight="1" x14ac:dyDescent="0.3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 spans="1:26" ht="12" customHeight="1" x14ac:dyDescent="0.3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 spans="1:26" ht="12" customHeight="1" x14ac:dyDescent="0.3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 spans="1:26" ht="12" customHeight="1" x14ac:dyDescent="0.3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 spans="1:26" ht="12" customHeight="1" x14ac:dyDescent="0.3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 spans="1:26" ht="12" customHeight="1" x14ac:dyDescent="0.3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 spans="1:26" ht="12" customHeight="1" x14ac:dyDescent="0.3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 spans="1:26" ht="12" customHeight="1" x14ac:dyDescent="0.3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 spans="1:26" ht="12" customHeight="1" x14ac:dyDescent="0.3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 spans="1:26" ht="12" customHeight="1" x14ac:dyDescent="0.3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 spans="1:26" ht="12" customHeight="1" x14ac:dyDescent="0.3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 spans="1:26" ht="12" customHeight="1" x14ac:dyDescent="0.3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 spans="1:26" ht="12" customHeight="1" x14ac:dyDescent="0.3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 spans="1:26" ht="12" customHeight="1" x14ac:dyDescent="0.3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 spans="1:26" ht="12" customHeight="1" x14ac:dyDescent="0.3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 spans="1:26" ht="12" customHeight="1" x14ac:dyDescent="0.3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 spans="1:26" ht="12" customHeight="1" x14ac:dyDescent="0.3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 spans="1:26" ht="12" customHeight="1" x14ac:dyDescent="0.3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 spans="1:26" ht="12" customHeight="1" x14ac:dyDescent="0.3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 spans="1:26" ht="12" customHeight="1" x14ac:dyDescent="0.3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 spans="1:26" ht="12" customHeight="1" x14ac:dyDescent="0.3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 spans="1:26" ht="12" customHeight="1" x14ac:dyDescent="0.3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 spans="1:26" ht="12" customHeight="1" x14ac:dyDescent="0.3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 spans="1:26" ht="12" customHeight="1" x14ac:dyDescent="0.3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 spans="1:26" ht="12" customHeight="1" x14ac:dyDescent="0.3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 spans="1:26" ht="12" customHeight="1" x14ac:dyDescent="0.3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 spans="1:26" ht="12" customHeight="1" x14ac:dyDescent="0.3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 spans="1:26" ht="12" customHeight="1" x14ac:dyDescent="0.3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 spans="1:26" ht="12" customHeight="1" x14ac:dyDescent="0.3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 spans="1:26" ht="12" customHeight="1" x14ac:dyDescent="0.3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 spans="1:26" ht="12" customHeight="1" x14ac:dyDescent="0.3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 spans="1:26" ht="12" customHeight="1" x14ac:dyDescent="0.3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 spans="1:26" ht="12" customHeight="1" x14ac:dyDescent="0.3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 spans="1:26" ht="12" customHeight="1" x14ac:dyDescent="0.3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 spans="1:26" ht="12" customHeight="1" x14ac:dyDescent="0.3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 spans="1:26" ht="12" customHeight="1" x14ac:dyDescent="0.3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 spans="1:26" ht="12" customHeight="1" x14ac:dyDescent="0.3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 spans="1:26" ht="12" customHeight="1" x14ac:dyDescent="0.3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 spans="1:26" ht="12" customHeight="1" x14ac:dyDescent="0.3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 spans="1:26" ht="12" customHeight="1" x14ac:dyDescent="0.3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 spans="1:26" ht="12" customHeight="1" x14ac:dyDescent="0.3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 spans="1:26" ht="12" customHeight="1" x14ac:dyDescent="0.3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 spans="1:26" ht="12" customHeight="1" x14ac:dyDescent="0.3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 spans="1:26" ht="12" customHeight="1" x14ac:dyDescent="0.3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 spans="1:26" ht="12" customHeight="1" x14ac:dyDescent="0.3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 spans="1:26" ht="12" customHeight="1" x14ac:dyDescent="0.3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 spans="1:26" ht="12" customHeight="1" x14ac:dyDescent="0.3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 spans="1:26" ht="12" customHeight="1" x14ac:dyDescent="0.3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 spans="1:26" ht="12" customHeight="1" x14ac:dyDescent="0.3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 spans="1:26" ht="12" customHeight="1" x14ac:dyDescent="0.3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 spans="1:26" ht="12" customHeight="1" x14ac:dyDescent="0.3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 spans="1:26" ht="12" customHeight="1" x14ac:dyDescent="0.3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 spans="1:26" ht="12" customHeight="1" x14ac:dyDescent="0.3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 spans="1:26" ht="12" customHeight="1" x14ac:dyDescent="0.3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 spans="1:26" ht="12" customHeight="1" x14ac:dyDescent="0.3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 spans="1:26" ht="12" customHeight="1" x14ac:dyDescent="0.3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 spans="1:26" ht="12" customHeight="1" x14ac:dyDescent="0.3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 spans="1:26" ht="12" customHeight="1" x14ac:dyDescent="0.3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 spans="1:26" ht="12" customHeight="1" x14ac:dyDescent="0.3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 spans="1:26" ht="12" customHeight="1" x14ac:dyDescent="0.3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 spans="1:26" ht="12" customHeight="1" x14ac:dyDescent="0.3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 spans="1:26" ht="12" customHeight="1" x14ac:dyDescent="0.3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 spans="1:26" ht="12" customHeight="1" x14ac:dyDescent="0.3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 spans="1:26" ht="12" customHeight="1" x14ac:dyDescent="0.3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 spans="1:26" ht="12" customHeight="1" x14ac:dyDescent="0.3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 spans="1:26" ht="12" customHeight="1" x14ac:dyDescent="0.3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 spans="1:26" ht="12" customHeight="1" x14ac:dyDescent="0.3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 spans="1:26" ht="12" customHeight="1" x14ac:dyDescent="0.3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 spans="1:26" ht="12" customHeight="1" x14ac:dyDescent="0.3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 spans="1:26" ht="12" customHeight="1" x14ac:dyDescent="0.3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 spans="1:26" ht="12" customHeight="1" x14ac:dyDescent="0.3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 spans="1:26" ht="12" customHeight="1" x14ac:dyDescent="0.3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 spans="1:26" ht="12" customHeight="1" x14ac:dyDescent="0.3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 spans="1:26" ht="12" customHeight="1" x14ac:dyDescent="0.3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 spans="1:26" ht="12" customHeight="1" x14ac:dyDescent="0.3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 spans="1:26" ht="12" customHeight="1" x14ac:dyDescent="0.3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 spans="1:26" ht="12" customHeight="1" x14ac:dyDescent="0.3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 spans="1:26" ht="12" customHeight="1" x14ac:dyDescent="0.3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 spans="1:26" ht="12" customHeight="1" x14ac:dyDescent="0.3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 spans="1:26" ht="12" customHeight="1" x14ac:dyDescent="0.3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 spans="1:26" ht="12" customHeight="1" x14ac:dyDescent="0.3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 spans="1:26" ht="12" customHeight="1" x14ac:dyDescent="0.3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 spans="1:26" ht="12" customHeight="1" x14ac:dyDescent="0.3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 spans="1:26" ht="12" customHeight="1" x14ac:dyDescent="0.3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 spans="1:26" ht="12" customHeight="1" x14ac:dyDescent="0.3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 spans="1:26" ht="12" customHeight="1" x14ac:dyDescent="0.3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 spans="1:26" ht="12" customHeight="1" x14ac:dyDescent="0.3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 spans="1:26" ht="12" customHeight="1" x14ac:dyDescent="0.3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 spans="1:26" ht="12" customHeight="1" x14ac:dyDescent="0.3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 spans="1:26" ht="12" customHeight="1" x14ac:dyDescent="0.3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 spans="1:26" ht="12" customHeight="1" x14ac:dyDescent="0.3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 spans="1:26" ht="12" customHeight="1" x14ac:dyDescent="0.3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 spans="1:26" ht="12" customHeight="1" x14ac:dyDescent="0.3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 spans="1:26" ht="12" customHeight="1" x14ac:dyDescent="0.3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 spans="1:26" ht="12" customHeight="1" x14ac:dyDescent="0.3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 spans="1:26" ht="12" customHeight="1" x14ac:dyDescent="0.3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 spans="1:26" ht="12" customHeight="1" x14ac:dyDescent="0.3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 spans="1:26" ht="12" customHeight="1" x14ac:dyDescent="0.3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 spans="1:26" ht="12" customHeight="1" x14ac:dyDescent="0.3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 spans="1:26" ht="12" customHeight="1" x14ac:dyDescent="0.3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 spans="1:26" ht="12" customHeight="1" x14ac:dyDescent="0.3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 spans="1:26" ht="12" customHeight="1" x14ac:dyDescent="0.3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 spans="1:26" ht="12" customHeight="1" x14ac:dyDescent="0.3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 spans="1:26" ht="12" customHeight="1" x14ac:dyDescent="0.3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 spans="1:26" ht="12" customHeight="1" x14ac:dyDescent="0.3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 spans="1:26" ht="12" customHeight="1" x14ac:dyDescent="0.3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 spans="1:26" ht="12" customHeight="1" x14ac:dyDescent="0.3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 spans="1:26" ht="12" customHeight="1" x14ac:dyDescent="0.3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 spans="1:26" ht="12" customHeight="1" x14ac:dyDescent="0.3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 spans="1:26" ht="12" customHeight="1" x14ac:dyDescent="0.3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 spans="1:26" ht="12" customHeight="1" x14ac:dyDescent="0.3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 spans="1:26" ht="12" customHeight="1" x14ac:dyDescent="0.3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 spans="1:26" ht="12" customHeight="1" x14ac:dyDescent="0.3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 spans="1:26" ht="12" customHeight="1" x14ac:dyDescent="0.3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 spans="1:26" ht="12" customHeight="1" x14ac:dyDescent="0.3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 spans="1:26" ht="12" customHeight="1" x14ac:dyDescent="0.3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 spans="1:26" ht="12" customHeight="1" x14ac:dyDescent="0.3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 spans="1:26" ht="12" customHeight="1" x14ac:dyDescent="0.3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 spans="1:26" ht="12" customHeight="1" x14ac:dyDescent="0.3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 spans="1:26" ht="12" customHeight="1" x14ac:dyDescent="0.3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 spans="1:26" ht="12" customHeight="1" x14ac:dyDescent="0.3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 spans="1:26" ht="12" customHeight="1" x14ac:dyDescent="0.3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 spans="1:26" ht="12" customHeight="1" x14ac:dyDescent="0.3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 spans="1:26" ht="12" customHeight="1" x14ac:dyDescent="0.3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 spans="1:26" ht="12" customHeight="1" x14ac:dyDescent="0.3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 spans="1:26" ht="12" customHeight="1" x14ac:dyDescent="0.3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 spans="1:26" ht="12" customHeight="1" x14ac:dyDescent="0.3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 spans="1:26" ht="12" customHeight="1" x14ac:dyDescent="0.3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 spans="1:26" ht="12" customHeight="1" x14ac:dyDescent="0.3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 spans="1:26" ht="12" customHeight="1" x14ac:dyDescent="0.3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 spans="1:26" ht="12" customHeight="1" x14ac:dyDescent="0.3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 spans="1:26" ht="12" customHeight="1" x14ac:dyDescent="0.3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 spans="1:26" ht="12" customHeight="1" x14ac:dyDescent="0.3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 spans="1:26" ht="12" customHeight="1" x14ac:dyDescent="0.3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 spans="1:26" ht="12" customHeight="1" x14ac:dyDescent="0.3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 spans="1:26" ht="12" customHeight="1" x14ac:dyDescent="0.3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 spans="1:26" ht="12" customHeight="1" x14ac:dyDescent="0.3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 spans="1:26" ht="12" customHeight="1" x14ac:dyDescent="0.3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 spans="1:26" ht="12" customHeight="1" x14ac:dyDescent="0.3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 spans="1:26" ht="12" customHeight="1" x14ac:dyDescent="0.3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 spans="1:26" ht="12" customHeight="1" x14ac:dyDescent="0.3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 spans="1:26" ht="12" customHeight="1" x14ac:dyDescent="0.3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 spans="1:26" ht="12" customHeight="1" x14ac:dyDescent="0.3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 spans="1:26" ht="12" customHeight="1" x14ac:dyDescent="0.3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 spans="1:26" ht="12" customHeight="1" x14ac:dyDescent="0.3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 spans="1:26" ht="12" customHeight="1" x14ac:dyDescent="0.3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 spans="1:26" ht="12" customHeight="1" x14ac:dyDescent="0.3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 spans="1:26" ht="12" customHeight="1" x14ac:dyDescent="0.3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 spans="1:26" ht="12" customHeight="1" x14ac:dyDescent="0.3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 spans="1:26" ht="12" customHeight="1" x14ac:dyDescent="0.3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 spans="1:26" ht="12" customHeight="1" x14ac:dyDescent="0.3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 spans="1:26" ht="12" customHeight="1" x14ac:dyDescent="0.3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 spans="1:26" ht="12" customHeight="1" x14ac:dyDescent="0.3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 spans="1:26" ht="12" customHeight="1" x14ac:dyDescent="0.3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 spans="1:26" ht="12" customHeight="1" x14ac:dyDescent="0.3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 spans="1:26" ht="12" customHeight="1" x14ac:dyDescent="0.3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 spans="1:26" ht="12" customHeight="1" x14ac:dyDescent="0.3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 spans="1:26" ht="12" customHeight="1" x14ac:dyDescent="0.3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 spans="1:26" ht="12" customHeight="1" x14ac:dyDescent="0.3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 spans="1:26" ht="12" customHeight="1" x14ac:dyDescent="0.3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 spans="1:26" ht="12" customHeight="1" x14ac:dyDescent="0.3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 spans="1:26" ht="12" customHeight="1" x14ac:dyDescent="0.3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 spans="1:26" ht="12" customHeight="1" x14ac:dyDescent="0.3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 spans="1:26" ht="12" customHeight="1" x14ac:dyDescent="0.3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 spans="1:26" ht="12" customHeight="1" x14ac:dyDescent="0.3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 spans="1:26" ht="12" customHeight="1" x14ac:dyDescent="0.3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 spans="1:26" ht="12" customHeight="1" x14ac:dyDescent="0.3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 spans="1:26" ht="12" customHeight="1" x14ac:dyDescent="0.3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 spans="1:26" ht="12" customHeight="1" x14ac:dyDescent="0.3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 spans="1:26" ht="12" customHeight="1" x14ac:dyDescent="0.3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 spans="1:26" ht="12" customHeight="1" x14ac:dyDescent="0.3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 spans="1:26" ht="12" customHeight="1" x14ac:dyDescent="0.3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 spans="1:26" ht="12" customHeight="1" x14ac:dyDescent="0.3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 spans="1:26" ht="12" customHeight="1" x14ac:dyDescent="0.3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 spans="1:26" ht="12" customHeight="1" x14ac:dyDescent="0.3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 spans="1:26" ht="12" customHeight="1" x14ac:dyDescent="0.3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 spans="1:26" ht="12" customHeight="1" x14ac:dyDescent="0.3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 spans="1:26" ht="12" customHeight="1" x14ac:dyDescent="0.3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 spans="1:26" ht="12" customHeight="1" x14ac:dyDescent="0.3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 spans="1:26" ht="12" customHeight="1" x14ac:dyDescent="0.3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 spans="1:26" ht="12" customHeight="1" x14ac:dyDescent="0.3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 spans="1:26" ht="12" customHeight="1" x14ac:dyDescent="0.3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 spans="1:26" ht="12" customHeight="1" x14ac:dyDescent="0.3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 spans="1:26" ht="12" customHeight="1" x14ac:dyDescent="0.3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 spans="1:26" ht="12" customHeight="1" x14ac:dyDescent="0.3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 spans="1:26" ht="12" customHeight="1" x14ac:dyDescent="0.3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 spans="1:26" ht="12" customHeight="1" x14ac:dyDescent="0.3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 spans="1:26" ht="12" customHeight="1" x14ac:dyDescent="0.3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 spans="1:26" ht="12" customHeight="1" x14ac:dyDescent="0.3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 spans="1:26" ht="12" customHeight="1" x14ac:dyDescent="0.3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 spans="1:26" ht="12" customHeight="1" x14ac:dyDescent="0.3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 spans="1:26" ht="12" customHeight="1" x14ac:dyDescent="0.3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 spans="1:26" ht="12" customHeight="1" x14ac:dyDescent="0.3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 spans="1:26" ht="12" customHeight="1" x14ac:dyDescent="0.3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 spans="1:26" ht="12" customHeight="1" x14ac:dyDescent="0.3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 spans="1:26" ht="12" customHeight="1" x14ac:dyDescent="0.3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 spans="1:26" ht="12" customHeight="1" x14ac:dyDescent="0.3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 spans="1:26" ht="12" customHeight="1" x14ac:dyDescent="0.3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 spans="1:26" ht="12" customHeight="1" x14ac:dyDescent="0.3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 spans="1:26" ht="12" customHeight="1" x14ac:dyDescent="0.3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 spans="1:26" ht="12" customHeight="1" x14ac:dyDescent="0.3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 spans="1:26" ht="12" customHeight="1" x14ac:dyDescent="0.3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 spans="1:26" ht="12" customHeight="1" x14ac:dyDescent="0.3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 spans="1:26" ht="12" customHeight="1" x14ac:dyDescent="0.3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 spans="1:26" ht="12" customHeight="1" x14ac:dyDescent="0.3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 spans="1:26" ht="12" customHeight="1" x14ac:dyDescent="0.3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 spans="1:26" ht="12" customHeight="1" x14ac:dyDescent="0.3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 spans="1:26" ht="12" customHeight="1" x14ac:dyDescent="0.3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 spans="1:26" ht="12" customHeight="1" x14ac:dyDescent="0.3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 spans="1:26" ht="12" customHeight="1" x14ac:dyDescent="0.3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 spans="1:26" ht="12" customHeight="1" x14ac:dyDescent="0.3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 spans="1:26" ht="12" customHeight="1" x14ac:dyDescent="0.3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 spans="1:26" ht="12" customHeight="1" x14ac:dyDescent="0.3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 spans="1:26" ht="12" customHeight="1" x14ac:dyDescent="0.3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 spans="1:26" ht="12" customHeight="1" x14ac:dyDescent="0.3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 spans="1:26" ht="12" customHeight="1" x14ac:dyDescent="0.3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 spans="1:26" ht="12" customHeight="1" x14ac:dyDescent="0.3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 spans="1:26" ht="12" customHeight="1" x14ac:dyDescent="0.3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 spans="1:26" ht="12" customHeight="1" x14ac:dyDescent="0.3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 spans="1:26" ht="12" customHeight="1" x14ac:dyDescent="0.3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 spans="1:26" ht="12" customHeight="1" x14ac:dyDescent="0.3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 spans="1:26" ht="12" customHeight="1" x14ac:dyDescent="0.3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 spans="1:26" ht="12" customHeight="1" x14ac:dyDescent="0.3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</row>
    <row r="972" spans="1:26" ht="12" customHeight="1" x14ac:dyDescent="0.3">
      <c r="A972" s="106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</row>
    <row r="973" spans="1:26" ht="12" customHeight="1" x14ac:dyDescent="0.3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</row>
    <row r="974" spans="1:26" ht="12" customHeight="1" x14ac:dyDescent="0.3">
      <c r="A974" s="106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</row>
    <row r="975" spans="1:26" ht="12" customHeight="1" x14ac:dyDescent="0.3">
      <c r="A975" s="106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</row>
    <row r="976" spans="1:26" ht="12" customHeight="1" x14ac:dyDescent="0.3">
      <c r="A976" s="106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</row>
    <row r="977" spans="1:26" ht="12" customHeight="1" x14ac:dyDescent="0.3">
      <c r="A977" s="106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</row>
    <row r="978" spans="1:26" ht="12" customHeight="1" x14ac:dyDescent="0.3">
      <c r="A978" s="106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</row>
    <row r="979" spans="1:26" ht="12" customHeight="1" x14ac:dyDescent="0.3">
      <c r="A979" s="106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</row>
    <row r="980" spans="1:26" ht="12" customHeight="1" x14ac:dyDescent="0.3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</row>
    <row r="981" spans="1:26" ht="12" customHeight="1" x14ac:dyDescent="0.3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</row>
    <row r="982" spans="1:26" ht="12" customHeight="1" x14ac:dyDescent="0.3">
      <c r="A982" s="106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</row>
    <row r="983" spans="1:26" ht="12" customHeight="1" x14ac:dyDescent="0.3">
      <c r="A983" s="106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</row>
    <row r="984" spans="1:26" ht="12" customHeight="1" x14ac:dyDescent="0.3">
      <c r="A984" s="106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</row>
    <row r="985" spans="1:26" ht="12" customHeight="1" x14ac:dyDescent="0.3">
      <c r="A985" s="106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</row>
    <row r="986" spans="1:26" ht="12" customHeight="1" x14ac:dyDescent="0.3">
      <c r="A986" s="106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</row>
    <row r="987" spans="1:26" ht="12" customHeight="1" x14ac:dyDescent="0.3">
      <c r="A987" s="106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</row>
    <row r="988" spans="1:26" ht="12" customHeight="1" x14ac:dyDescent="0.3">
      <c r="A988" s="106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</row>
    <row r="989" spans="1:26" ht="12" customHeight="1" x14ac:dyDescent="0.3">
      <c r="A989" s="106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</row>
    <row r="990" spans="1:26" ht="12" customHeight="1" x14ac:dyDescent="0.3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</row>
    <row r="991" spans="1:26" ht="12" customHeight="1" x14ac:dyDescent="0.3">
      <c r="A991" s="106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</row>
    <row r="992" spans="1:26" ht="12" customHeight="1" x14ac:dyDescent="0.3">
      <c r="A992" s="106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</row>
    <row r="993" spans="1:26" ht="12" customHeight="1" x14ac:dyDescent="0.3">
      <c r="A993" s="106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</row>
    <row r="994" spans="1:26" ht="12" customHeight="1" x14ac:dyDescent="0.3">
      <c r="A994" s="106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</row>
    <row r="995" spans="1:26" ht="12" customHeight="1" x14ac:dyDescent="0.3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</row>
    <row r="996" spans="1:26" ht="12" customHeight="1" x14ac:dyDescent="0.3">
      <c r="A996" s="106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</row>
    <row r="997" spans="1:26" ht="12" customHeight="1" x14ac:dyDescent="0.3">
      <c r="A997" s="106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</row>
    <row r="998" spans="1:26" ht="12" customHeight="1" x14ac:dyDescent="0.3">
      <c r="A998" s="106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</row>
    <row r="999" spans="1:26" ht="12" customHeight="1" x14ac:dyDescent="0.3">
      <c r="A999" s="106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</row>
    <row r="1000" spans="1:26" ht="12" customHeight="1" x14ac:dyDescent="0.3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</row>
  </sheetData>
  <mergeCells count="27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10"/>
    <mergeCell ref="B9:C9"/>
    <mergeCell ref="B10:C10"/>
    <mergeCell ref="B11:C11"/>
    <mergeCell ref="F11:K11"/>
    <mergeCell ref="B12:C12"/>
    <mergeCell ref="F12:K12"/>
    <mergeCell ref="B13:C13"/>
    <mergeCell ref="F13:K13"/>
    <mergeCell ref="B38:D38"/>
    <mergeCell ref="B39:D39"/>
    <mergeCell ref="B41:D41"/>
    <mergeCell ref="B14:C14"/>
    <mergeCell ref="F14:K14"/>
    <mergeCell ref="B15:H15"/>
    <mergeCell ref="I15:K15"/>
    <mergeCell ref="B27:D27"/>
    <mergeCell ref="B34:D3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1001"/>
  <sheetViews>
    <sheetView topLeftCell="A18" workbookViewId="0">
      <selection activeCell="E17" sqref="E17"/>
    </sheetView>
  </sheetViews>
  <sheetFormatPr baseColWidth="10" defaultColWidth="14.44140625" defaultRowHeight="12" x14ac:dyDescent="0.25"/>
  <cols>
    <col min="1" max="2" width="5.33203125" style="344" customWidth="1"/>
    <col min="3" max="3" width="37.88671875" style="344" customWidth="1"/>
    <col min="4" max="4" width="8.44140625" style="344" customWidth="1"/>
    <col min="5" max="5" width="7.88671875" style="344" customWidth="1"/>
    <col min="6" max="6" width="9.33203125" style="344" customWidth="1"/>
    <col min="7" max="7" width="10" style="344" customWidth="1"/>
    <col min="8" max="8" width="6.6640625" style="344" customWidth="1"/>
    <col min="9" max="9" width="10.6640625" style="344" customWidth="1"/>
    <col min="10" max="10" width="11" style="344" customWidth="1"/>
    <col min="11" max="11" width="13.33203125" style="344" customWidth="1"/>
    <col min="12" max="12" width="10.6640625" style="344" customWidth="1"/>
    <col min="13" max="13" width="13.5546875" style="344" customWidth="1"/>
    <col min="14" max="26" width="10.6640625" style="344" customWidth="1"/>
    <col min="27" max="16384" width="14.44140625" style="344"/>
  </cols>
  <sheetData>
    <row r="1" spans="2:11" x14ac:dyDescent="0.25">
      <c r="E1" s="419"/>
    </row>
    <row r="2" spans="2:11" ht="12.6" thickBot="1" x14ac:dyDescent="0.3">
      <c r="E2" s="419"/>
    </row>
    <row r="3" spans="2:11" x14ac:dyDescent="0.25">
      <c r="B3" s="740" t="s">
        <v>98</v>
      </c>
      <c r="C3" s="741"/>
      <c r="D3" s="741"/>
      <c r="E3" s="741"/>
      <c r="F3" s="741"/>
      <c r="G3" s="741"/>
      <c r="H3" s="741"/>
      <c r="I3" s="741"/>
      <c r="J3" s="741"/>
      <c r="K3" s="742"/>
    </row>
    <row r="4" spans="2:11" x14ac:dyDescent="0.25">
      <c r="B4" s="745" t="s">
        <v>370</v>
      </c>
      <c r="C4" s="695"/>
      <c r="D4" s="695"/>
      <c r="E4" s="695"/>
      <c r="F4" s="695"/>
      <c r="G4" s="695"/>
      <c r="H4" s="695"/>
      <c r="I4" s="695"/>
      <c r="J4" s="695"/>
      <c r="K4" s="746"/>
    </row>
    <row r="5" spans="2:11" x14ac:dyDescent="0.25">
      <c r="B5" s="745" t="s">
        <v>185</v>
      </c>
      <c r="C5" s="695"/>
      <c r="D5" s="695"/>
      <c r="E5" s="695"/>
      <c r="F5" s="695"/>
      <c r="G5" s="695"/>
      <c r="H5" s="695"/>
      <c r="I5" s="695"/>
      <c r="J5" s="695"/>
      <c r="K5" s="746"/>
    </row>
    <row r="6" spans="2:11" x14ac:dyDescent="0.25">
      <c r="B6" s="745" t="s">
        <v>100</v>
      </c>
      <c r="C6" s="695"/>
      <c r="D6" s="695"/>
      <c r="E6" s="695"/>
      <c r="F6" s="695"/>
      <c r="G6" s="695"/>
      <c r="H6" s="695"/>
      <c r="I6" s="695"/>
      <c r="J6" s="695"/>
      <c r="K6" s="746"/>
    </row>
    <row r="7" spans="2:11" x14ac:dyDescent="0.25">
      <c r="B7" s="848" t="s">
        <v>101</v>
      </c>
      <c r="C7" s="849"/>
      <c r="D7" s="540" t="s">
        <v>73</v>
      </c>
      <c r="E7" s="540" t="s">
        <v>102</v>
      </c>
      <c r="F7" s="850" t="s">
        <v>103</v>
      </c>
      <c r="G7" s="849"/>
      <c r="H7" s="849"/>
      <c r="I7" s="849"/>
      <c r="J7" s="849"/>
      <c r="K7" s="851"/>
    </row>
    <row r="8" spans="2:11" x14ac:dyDescent="0.25">
      <c r="B8" s="726" t="s">
        <v>104</v>
      </c>
      <c r="C8" s="727"/>
      <c r="D8" s="403" t="s">
        <v>173</v>
      </c>
      <c r="E8" s="420">
        <v>1</v>
      </c>
      <c r="F8" s="728" t="s">
        <v>234</v>
      </c>
      <c r="G8" s="727"/>
      <c r="H8" s="727"/>
      <c r="I8" s="727"/>
      <c r="J8" s="727"/>
      <c r="K8" s="729"/>
    </row>
    <row r="9" spans="2:11" ht="22.5" customHeight="1" x14ac:dyDescent="0.25">
      <c r="B9" s="733" t="s">
        <v>235</v>
      </c>
      <c r="C9" s="727"/>
      <c r="D9" s="421" t="s">
        <v>198</v>
      </c>
      <c r="E9" s="422">
        <f>BUD!E8</f>
        <v>1500</v>
      </c>
      <c r="F9" s="728"/>
      <c r="G9" s="727"/>
      <c r="H9" s="727"/>
      <c r="I9" s="727"/>
      <c r="J9" s="727"/>
      <c r="K9" s="729"/>
    </row>
    <row r="10" spans="2:11" x14ac:dyDescent="0.25">
      <c r="B10" s="726" t="s">
        <v>236</v>
      </c>
      <c r="C10" s="727"/>
      <c r="D10" s="403" t="s">
        <v>160</v>
      </c>
      <c r="E10" s="423">
        <v>0.2</v>
      </c>
      <c r="F10" s="728"/>
      <c r="G10" s="727"/>
      <c r="H10" s="727"/>
      <c r="I10" s="727"/>
      <c r="J10" s="727"/>
      <c r="K10" s="729"/>
    </row>
    <row r="11" spans="2:11" x14ac:dyDescent="0.25">
      <c r="B11" s="726" t="s">
        <v>237</v>
      </c>
      <c r="C11" s="727"/>
      <c r="D11" s="403" t="s">
        <v>238</v>
      </c>
      <c r="E11" s="420">
        <v>80</v>
      </c>
      <c r="F11" s="728" t="s">
        <v>239</v>
      </c>
      <c r="G11" s="727"/>
      <c r="H11" s="727"/>
      <c r="I11" s="727"/>
      <c r="J11" s="727"/>
      <c r="K11" s="729"/>
    </row>
    <row r="12" spans="2:11" x14ac:dyDescent="0.25">
      <c r="B12" s="726" t="s">
        <v>240</v>
      </c>
      <c r="C12" s="727"/>
      <c r="D12" s="403" t="s">
        <v>44</v>
      </c>
      <c r="E12" s="424">
        <f>+E9*E11/1000</f>
        <v>120</v>
      </c>
      <c r="F12" s="728"/>
      <c r="G12" s="727"/>
      <c r="H12" s="727"/>
      <c r="I12" s="727"/>
      <c r="J12" s="727"/>
      <c r="K12" s="729"/>
    </row>
    <row r="13" spans="2:11" x14ac:dyDescent="0.25">
      <c r="B13" s="726" t="s">
        <v>179</v>
      </c>
      <c r="C13" s="727"/>
      <c r="D13" s="403" t="s">
        <v>44</v>
      </c>
      <c r="E13" s="420">
        <v>1</v>
      </c>
      <c r="F13" s="728" t="s">
        <v>166</v>
      </c>
      <c r="G13" s="727"/>
      <c r="H13" s="727"/>
      <c r="I13" s="727"/>
      <c r="J13" s="727"/>
      <c r="K13" s="729"/>
    </row>
    <row r="14" spans="2:11" x14ac:dyDescent="0.25">
      <c r="B14" s="726" t="s">
        <v>241</v>
      </c>
      <c r="C14" s="727"/>
      <c r="D14" s="403" t="s">
        <v>238</v>
      </c>
      <c r="E14" s="420">
        <v>3</v>
      </c>
      <c r="F14" s="728" t="s">
        <v>242</v>
      </c>
      <c r="G14" s="727"/>
      <c r="H14" s="727"/>
      <c r="I14" s="727"/>
      <c r="J14" s="727"/>
      <c r="K14" s="729"/>
    </row>
    <row r="15" spans="2:11" x14ac:dyDescent="0.25">
      <c r="B15" s="726" t="s">
        <v>243</v>
      </c>
      <c r="C15" s="727"/>
      <c r="D15" s="403" t="s">
        <v>44</v>
      </c>
      <c r="E15" s="420">
        <f>ROUND(E9*E10*E14/1000,2)</f>
        <v>0.9</v>
      </c>
      <c r="F15" s="728"/>
      <c r="G15" s="727"/>
      <c r="H15" s="727"/>
      <c r="I15" s="727"/>
      <c r="J15" s="727"/>
      <c r="K15" s="729"/>
    </row>
    <row r="16" spans="2:11" x14ac:dyDescent="0.25">
      <c r="B16" s="726" t="s">
        <v>244</v>
      </c>
      <c r="C16" s="727"/>
      <c r="D16" s="403" t="s">
        <v>173</v>
      </c>
      <c r="E16" s="425">
        <v>1</v>
      </c>
      <c r="F16" s="728" t="s">
        <v>245</v>
      </c>
      <c r="G16" s="727"/>
      <c r="H16" s="727"/>
      <c r="I16" s="727"/>
      <c r="J16" s="727"/>
      <c r="K16" s="729"/>
    </row>
    <row r="17" spans="2:13" x14ac:dyDescent="0.25">
      <c r="B17" s="726" t="s">
        <v>246</v>
      </c>
      <c r="C17" s="727"/>
      <c r="D17" s="403" t="s">
        <v>173</v>
      </c>
      <c r="E17" s="426"/>
      <c r="F17" s="728" t="s">
        <v>247</v>
      </c>
      <c r="G17" s="727"/>
      <c r="H17" s="727"/>
      <c r="I17" s="727"/>
      <c r="J17" s="727"/>
      <c r="K17" s="729"/>
    </row>
    <row r="18" spans="2:13" x14ac:dyDescent="0.25">
      <c r="B18" s="726" t="s">
        <v>248</v>
      </c>
      <c r="C18" s="727"/>
      <c r="D18" s="403" t="s">
        <v>173</v>
      </c>
      <c r="E18" s="427"/>
      <c r="F18" s="728" t="s">
        <v>249</v>
      </c>
      <c r="G18" s="727"/>
      <c r="H18" s="727"/>
      <c r="I18" s="727"/>
      <c r="J18" s="727"/>
      <c r="K18" s="729"/>
    </row>
    <row r="19" spans="2:13" ht="6" customHeight="1" x14ac:dyDescent="0.25">
      <c r="B19" s="730"/>
      <c r="C19" s="727"/>
      <c r="D19" s="727"/>
      <c r="E19" s="727"/>
      <c r="F19" s="727"/>
      <c r="G19" s="727"/>
      <c r="H19" s="727"/>
      <c r="I19" s="731"/>
      <c r="J19" s="727"/>
      <c r="K19" s="729"/>
    </row>
    <row r="20" spans="2:13" ht="24" x14ac:dyDescent="0.25">
      <c r="B20" s="429" t="s">
        <v>124</v>
      </c>
      <c r="C20" s="430" t="s">
        <v>101</v>
      </c>
      <c r="D20" s="430" t="s">
        <v>73</v>
      </c>
      <c r="E20" s="430" t="s">
        <v>102</v>
      </c>
      <c r="F20" s="430" t="s">
        <v>125</v>
      </c>
      <c r="G20" s="430" t="s">
        <v>126</v>
      </c>
      <c r="H20" s="430" t="s">
        <v>184</v>
      </c>
      <c r="I20" s="430" t="s">
        <v>128</v>
      </c>
      <c r="J20" s="430" t="s">
        <v>129</v>
      </c>
      <c r="K20" s="431" t="s">
        <v>130</v>
      </c>
    </row>
    <row r="21" spans="2:13" ht="15.75" customHeight="1" x14ac:dyDescent="0.25">
      <c r="B21" s="557">
        <v>1</v>
      </c>
      <c r="C21" s="559" t="s">
        <v>250</v>
      </c>
      <c r="D21" s="433"/>
      <c r="E21" s="434"/>
      <c r="F21" s="443"/>
      <c r="G21" s="542"/>
      <c r="H21" s="443"/>
      <c r="I21" s="542"/>
      <c r="J21" s="443"/>
      <c r="K21" s="444"/>
    </row>
    <row r="22" spans="2:13" ht="15.75" customHeight="1" x14ac:dyDescent="0.25">
      <c r="B22" s="558" t="s">
        <v>132</v>
      </c>
      <c r="C22" s="559" t="s">
        <v>131</v>
      </c>
      <c r="D22" s="440"/>
      <c r="E22" s="434"/>
      <c r="F22" s="443"/>
      <c r="G22" s="542"/>
      <c r="H22" s="443"/>
      <c r="I22" s="542"/>
      <c r="J22" s="443"/>
      <c r="K22" s="444"/>
    </row>
    <row r="23" spans="2:13" ht="29.25" customHeight="1" x14ac:dyDescent="0.25">
      <c r="B23" s="441" t="s">
        <v>251</v>
      </c>
      <c r="C23" s="561" t="s">
        <v>252</v>
      </c>
      <c r="D23" s="443" t="s">
        <v>54</v>
      </c>
      <c r="E23" s="443">
        <f t="shared" ref="E23:E25" si="0">E$9</f>
        <v>1500</v>
      </c>
      <c r="F23" s="443">
        <f>Parámetros!G45</f>
        <v>929</v>
      </c>
      <c r="G23" s="443">
        <f t="shared" ref="G23:G26" si="1">+F23*E23</f>
        <v>1393500</v>
      </c>
      <c r="H23" s="443">
        <f t="shared" ref="H23:H26" si="2">E$16</f>
        <v>1</v>
      </c>
      <c r="I23" s="443">
        <f t="shared" ref="I23:I26" si="3">+H23*G23</f>
        <v>1393500</v>
      </c>
      <c r="J23" s="443">
        <f t="shared" ref="J23:J26" si="4">I23-K23</f>
        <v>1393500</v>
      </c>
      <c r="K23" s="444"/>
      <c r="L23" s="360">
        <f>I23-(J23+K23)</f>
        <v>0</v>
      </c>
    </row>
    <row r="24" spans="2:13" ht="15.75" customHeight="1" x14ac:dyDescent="0.25">
      <c r="B24" s="441" t="s">
        <v>253</v>
      </c>
      <c r="C24" s="560" t="s">
        <v>57</v>
      </c>
      <c r="D24" s="443" t="s">
        <v>54</v>
      </c>
      <c r="E24" s="443">
        <f t="shared" si="0"/>
        <v>1500</v>
      </c>
      <c r="F24" s="443">
        <f>Parámetros!G41</f>
        <v>433</v>
      </c>
      <c r="G24" s="443">
        <f t="shared" si="1"/>
        <v>649500</v>
      </c>
      <c r="H24" s="443">
        <f t="shared" si="2"/>
        <v>1</v>
      </c>
      <c r="I24" s="443">
        <f t="shared" si="3"/>
        <v>649500</v>
      </c>
      <c r="J24" s="443">
        <f t="shared" si="4"/>
        <v>649500</v>
      </c>
      <c r="K24" s="444"/>
      <c r="L24" s="360">
        <f t="shared" ref="L24:L74" si="5">I24-(J24+K24)</f>
        <v>0</v>
      </c>
    </row>
    <row r="25" spans="2:13" ht="15.75" customHeight="1" x14ac:dyDescent="0.25">
      <c r="B25" s="441" t="s">
        <v>254</v>
      </c>
      <c r="C25" s="560" t="s">
        <v>62</v>
      </c>
      <c r="D25" s="443" t="s">
        <v>54</v>
      </c>
      <c r="E25" s="443">
        <f t="shared" si="0"/>
        <v>1500</v>
      </c>
      <c r="F25" s="443">
        <f>Parámetros!G46</f>
        <v>260</v>
      </c>
      <c r="G25" s="443">
        <f t="shared" ref="G25" si="6">E25*F25</f>
        <v>390000</v>
      </c>
      <c r="H25" s="443">
        <f>E16</f>
        <v>1</v>
      </c>
      <c r="I25" s="443">
        <f t="shared" si="3"/>
        <v>390000</v>
      </c>
      <c r="J25" s="443">
        <f t="shared" si="4"/>
        <v>390000</v>
      </c>
      <c r="K25" s="444"/>
      <c r="L25" s="360">
        <f t="shared" si="5"/>
        <v>0</v>
      </c>
    </row>
    <row r="26" spans="2:13" ht="15.75" customHeight="1" x14ac:dyDescent="0.25">
      <c r="B26" s="441" t="s">
        <v>296</v>
      </c>
      <c r="C26" s="560" t="s">
        <v>255</v>
      </c>
      <c r="D26" s="443" t="s">
        <v>44</v>
      </c>
      <c r="E26" s="435">
        <f>ROUND(E29+E30,0)</f>
        <v>121</v>
      </c>
      <c r="F26" s="443">
        <f>Parámetros!G47</f>
        <v>433</v>
      </c>
      <c r="G26" s="443">
        <f t="shared" si="1"/>
        <v>52393</v>
      </c>
      <c r="H26" s="443">
        <f t="shared" si="2"/>
        <v>1</v>
      </c>
      <c r="I26" s="443">
        <f t="shared" si="3"/>
        <v>52393</v>
      </c>
      <c r="J26" s="443">
        <f t="shared" si="4"/>
        <v>52393</v>
      </c>
      <c r="K26" s="444"/>
      <c r="L26" s="360">
        <f t="shared" si="5"/>
        <v>0</v>
      </c>
    </row>
    <row r="27" spans="2:13" ht="15.75" customHeight="1" x14ac:dyDescent="0.25">
      <c r="B27" s="846" t="s">
        <v>256</v>
      </c>
      <c r="C27" s="847"/>
      <c r="D27" s="847"/>
      <c r="E27" s="847"/>
      <c r="F27" s="443"/>
      <c r="G27" s="542">
        <f>SUM(G23:G26)</f>
        <v>2485393</v>
      </c>
      <c r="H27" s="542"/>
      <c r="I27" s="542">
        <f t="shared" ref="I27:K27" si="7">SUM(I23:I26)</f>
        <v>2485393</v>
      </c>
      <c r="J27" s="542">
        <f t="shared" si="7"/>
        <v>2485393</v>
      </c>
      <c r="K27" s="545">
        <f t="shared" si="7"/>
        <v>0</v>
      </c>
      <c r="L27" s="360">
        <f t="shared" si="5"/>
        <v>0</v>
      </c>
      <c r="M27" s="612">
        <v>1149595</v>
      </c>
    </row>
    <row r="28" spans="2:13" ht="15.75" customHeight="1" x14ac:dyDescent="0.25">
      <c r="B28" s="558" t="s">
        <v>133</v>
      </c>
      <c r="C28" s="559" t="s">
        <v>142</v>
      </c>
      <c r="D28" s="440"/>
      <c r="E28" s="437"/>
      <c r="F28" s="542"/>
      <c r="G28" s="542"/>
      <c r="H28" s="542"/>
      <c r="I28" s="542"/>
      <c r="J28" s="542"/>
      <c r="K28" s="545"/>
      <c r="L28" s="360">
        <f t="shared" si="5"/>
        <v>0</v>
      </c>
    </row>
    <row r="29" spans="2:13" ht="15.75" customHeight="1" x14ac:dyDescent="0.25">
      <c r="B29" s="441" t="s">
        <v>257</v>
      </c>
      <c r="C29" s="560" t="s">
        <v>84</v>
      </c>
      <c r="D29" s="443" t="s">
        <v>258</v>
      </c>
      <c r="E29" s="541">
        <f>E$12</f>
        <v>120</v>
      </c>
      <c r="F29" s="443">
        <f>Parámetros!D92</f>
        <v>7950</v>
      </c>
      <c r="G29" s="443">
        <f t="shared" ref="G29:G30" si="8">+F29*E29</f>
        <v>954000</v>
      </c>
      <c r="H29" s="443">
        <f t="shared" ref="H29:H30" si="9">E$16</f>
        <v>1</v>
      </c>
      <c r="I29" s="443">
        <f t="shared" ref="I29:I30" si="10">+H29*G29</f>
        <v>954000</v>
      </c>
      <c r="J29" s="443">
        <f t="shared" ref="J29:J30" si="11">I29-K29</f>
        <v>954000</v>
      </c>
      <c r="K29" s="444"/>
      <c r="L29" s="360">
        <f t="shared" si="5"/>
        <v>0</v>
      </c>
    </row>
    <row r="30" spans="2:13" ht="15.75" customHeight="1" x14ac:dyDescent="0.25">
      <c r="B30" s="441" t="s">
        <v>259</v>
      </c>
      <c r="C30" s="560" t="s">
        <v>91</v>
      </c>
      <c r="D30" s="443" t="s">
        <v>44</v>
      </c>
      <c r="E30" s="541">
        <f>E$13</f>
        <v>1</v>
      </c>
      <c r="F30" s="443">
        <f>Parámetros!D98</f>
        <v>64600</v>
      </c>
      <c r="G30" s="443">
        <f t="shared" si="8"/>
        <v>64600</v>
      </c>
      <c r="H30" s="443">
        <f t="shared" si="9"/>
        <v>1</v>
      </c>
      <c r="I30" s="443">
        <f t="shared" si="10"/>
        <v>64600</v>
      </c>
      <c r="J30" s="443">
        <f t="shared" si="11"/>
        <v>64600</v>
      </c>
      <c r="K30" s="444"/>
      <c r="L30" s="360">
        <f t="shared" si="5"/>
        <v>0</v>
      </c>
    </row>
    <row r="31" spans="2:13" ht="15.75" customHeight="1" x14ac:dyDescent="0.25">
      <c r="B31" s="732" t="s">
        <v>260</v>
      </c>
      <c r="C31" s="721"/>
      <c r="D31" s="721"/>
      <c r="E31" s="721"/>
      <c r="F31" s="443"/>
      <c r="G31" s="542">
        <f>SUM(G29:G30)</f>
        <v>1018600</v>
      </c>
      <c r="H31" s="443"/>
      <c r="I31" s="542">
        <f t="shared" ref="I31:K31" si="12">SUM(I29:I30)</f>
        <v>1018600</v>
      </c>
      <c r="J31" s="542">
        <f t="shared" si="12"/>
        <v>1018600</v>
      </c>
      <c r="K31" s="545">
        <f t="shared" si="12"/>
        <v>0</v>
      </c>
      <c r="L31" s="360">
        <f t="shared" si="5"/>
        <v>0</v>
      </c>
    </row>
    <row r="32" spans="2:13" ht="15.75" customHeight="1" x14ac:dyDescent="0.25">
      <c r="B32" s="558" t="s">
        <v>134</v>
      </c>
      <c r="C32" s="559" t="s">
        <v>151</v>
      </c>
      <c r="D32" s="440"/>
      <c r="E32" s="434"/>
      <c r="F32" s="443"/>
      <c r="G32" s="542"/>
      <c r="H32" s="443"/>
      <c r="I32" s="542"/>
      <c r="J32" s="443"/>
      <c r="K32" s="444"/>
      <c r="L32" s="360">
        <f t="shared" si="5"/>
        <v>0</v>
      </c>
    </row>
    <row r="33" spans="2:12" ht="15.75" customHeight="1" x14ac:dyDescent="0.25">
      <c r="B33" s="441" t="s">
        <v>261</v>
      </c>
      <c r="C33" s="560" t="s">
        <v>5</v>
      </c>
      <c r="D33" s="556">
        <v>0.05</v>
      </c>
      <c r="E33" s="541">
        <v>1</v>
      </c>
      <c r="F33" s="443">
        <f>ROUND(D33*G27,0)</f>
        <v>124270</v>
      </c>
      <c r="G33" s="443">
        <f t="shared" ref="G33:G34" si="13">+F33*E33</f>
        <v>124270</v>
      </c>
      <c r="H33" s="443">
        <f t="shared" ref="H33:H34" si="14">E$16</f>
        <v>1</v>
      </c>
      <c r="I33" s="443">
        <f t="shared" ref="I33:I34" si="15">+H33*G33</f>
        <v>124270</v>
      </c>
      <c r="J33" s="443">
        <f t="shared" ref="J33:J34" si="16">I33-K33</f>
        <v>0</v>
      </c>
      <c r="K33" s="444">
        <f>I33</f>
        <v>124270</v>
      </c>
      <c r="L33" s="360">
        <f t="shared" si="5"/>
        <v>0</v>
      </c>
    </row>
    <row r="34" spans="2:12" ht="15.75" customHeight="1" x14ac:dyDescent="0.25">
      <c r="B34" s="441" t="s">
        <v>262</v>
      </c>
      <c r="C34" s="560" t="s">
        <v>263</v>
      </c>
      <c r="D34" s="556">
        <v>0.2</v>
      </c>
      <c r="E34" s="541">
        <v>1</v>
      </c>
      <c r="F34" s="443">
        <f>ROUND(D34*G31,0)</f>
        <v>203720</v>
      </c>
      <c r="G34" s="443">
        <f t="shared" si="13"/>
        <v>203720</v>
      </c>
      <c r="H34" s="443">
        <f t="shared" si="14"/>
        <v>1</v>
      </c>
      <c r="I34" s="443">
        <f t="shared" si="15"/>
        <v>203720</v>
      </c>
      <c r="J34" s="443">
        <f t="shared" si="16"/>
        <v>0</v>
      </c>
      <c r="K34" s="444">
        <f>I34</f>
        <v>203720</v>
      </c>
      <c r="L34" s="360">
        <f t="shared" si="5"/>
        <v>0</v>
      </c>
    </row>
    <row r="35" spans="2:12" ht="15.75" customHeight="1" x14ac:dyDescent="0.25">
      <c r="B35" s="732" t="s">
        <v>264</v>
      </c>
      <c r="C35" s="721"/>
      <c r="D35" s="721"/>
      <c r="E35" s="721"/>
      <c r="F35" s="443"/>
      <c r="G35" s="542">
        <f>SUM(G33:G34)</f>
        <v>327990</v>
      </c>
      <c r="H35" s="542"/>
      <c r="I35" s="542">
        <f t="shared" ref="I35:K35" si="17">SUM(I33:I34)</f>
        <v>327990</v>
      </c>
      <c r="J35" s="542">
        <f t="shared" si="17"/>
        <v>0</v>
      </c>
      <c r="K35" s="545">
        <f t="shared" si="17"/>
        <v>327990</v>
      </c>
      <c r="L35" s="360">
        <f t="shared" si="5"/>
        <v>0</v>
      </c>
    </row>
    <row r="36" spans="2:12" ht="15.75" customHeight="1" x14ac:dyDescent="0.25">
      <c r="B36" s="558" t="s">
        <v>401</v>
      </c>
      <c r="C36" s="421" t="s">
        <v>155</v>
      </c>
      <c r="D36" s="492">
        <v>0.15</v>
      </c>
      <c r="E36" s="596">
        <v>1</v>
      </c>
      <c r="F36" s="435"/>
      <c r="G36" s="436">
        <f>ROUND((G35+G31+G27)*D36,0)</f>
        <v>574797</v>
      </c>
      <c r="H36" s="437"/>
      <c r="I36" s="436">
        <f>ROUND((I35+I31+I27)*D36,0)</f>
        <v>574797</v>
      </c>
      <c r="J36" s="435">
        <f t="shared" ref="J36" si="18">I36-K36</f>
        <v>0</v>
      </c>
      <c r="K36" s="447">
        <f>I36</f>
        <v>574797</v>
      </c>
      <c r="L36" s="360">
        <f t="shared" si="5"/>
        <v>0</v>
      </c>
    </row>
    <row r="37" spans="2:12" ht="15.75" customHeight="1" x14ac:dyDescent="0.25">
      <c r="B37" s="732" t="s">
        <v>265</v>
      </c>
      <c r="C37" s="721"/>
      <c r="D37" s="721"/>
      <c r="E37" s="721"/>
      <c r="F37" s="450"/>
      <c r="G37" s="451">
        <f>G36+G35+G31+G27</f>
        <v>4406780</v>
      </c>
      <c r="H37" s="452"/>
      <c r="I37" s="451">
        <f t="shared" ref="I37:K37" si="19">I36+I35+I31+I27</f>
        <v>4406780</v>
      </c>
      <c r="J37" s="451">
        <f t="shared" si="19"/>
        <v>3503993</v>
      </c>
      <c r="K37" s="597">
        <f t="shared" si="19"/>
        <v>902787</v>
      </c>
      <c r="L37" s="360">
        <f t="shared" si="5"/>
        <v>0</v>
      </c>
    </row>
    <row r="38" spans="2:12" ht="15.75" hidden="1" customHeight="1" x14ac:dyDescent="0.25">
      <c r="B38" s="453">
        <v>2</v>
      </c>
      <c r="C38" s="454" t="s">
        <v>266</v>
      </c>
      <c r="D38" s="454"/>
      <c r="E38" s="455"/>
      <c r="F38" s="457"/>
      <c r="G38" s="546"/>
      <c r="H38" s="457"/>
      <c r="I38" s="546"/>
      <c r="J38" s="457"/>
      <c r="K38" s="547"/>
      <c r="L38" s="360">
        <f t="shared" si="5"/>
        <v>0</v>
      </c>
    </row>
    <row r="39" spans="2:12" ht="15.75" hidden="1" customHeight="1" x14ac:dyDescent="0.25">
      <c r="B39" s="460" t="s">
        <v>143</v>
      </c>
      <c r="C39" s="454" t="s">
        <v>131</v>
      </c>
      <c r="D39" s="454"/>
      <c r="E39" s="461"/>
      <c r="F39" s="464"/>
      <c r="G39" s="548"/>
      <c r="H39" s="464"/>
      <c r="I39" s="464"/>
      <c r="J39" s="464"/>
      <c r="K39" s="549"/>
      <c r="L39" s="360">
        <f t="shared" si="5"/>
        <v>0</v>
      </c>
    </row>
    <row r="40" spans="2:12" ht="15.75" hidden="1" customHeight="1" x14ac:dyDescent="0.25">
      <c r="B40" s="460" t="s">
        <v>267</v>
      </c>
      <c r="C40" s="466" t="s">
        <v>60</v>
      </c>
      <c r="D40" s="461" t="s">
        <v>38</v>
      </c>
      <c r="E40" s="462">
        <f t="shared" ref="E40:E41" si="20">ROUND(E$9*E$10,0)</f>
        <v>300</v>
      </c>
      <c r="F40" s="464">
        <f>Parámetros!G44</f>
        <v>1083</v>
      </c>
      <c r="G40" s="464">
        <f t="shared" ref="G40:G45" si="21">E40*F40</f>
        <v>324900</v>
      </c>
      <c r="H40" s="464">
        <f t="shared" ref="H40:H45" si="22">E$17</f>
        <v>0</v>
      </c>
      <c r="I40" s="464">
        <f t="shared" ref="I40:I45" si="23">+H40*G40</f>
        <v>0</v>
      </c>
      <c r="J40" s="443">
        <f>I40-K3</f>
        <v>0</v>
      </c>
      <c r="K40" s="549"/>
      <c r="L40" s="360">
        <f t="shared" si="5"/>
        <v>0</v>
      </c>
    </row>
    <row r="41" spans="2:12" ht="15.75" hidden="1" customHeight="1" x14ac:dyDescent="0.25">
      <c r="B41" s="460" t="s">
        <v>268</v>
      </c>
      <c r="C41" s="466" t="s">
        <v>56</v>
      </c>
      <c r="D41" s="461" t="s">
        <v>54</v>
      </c>
      <c r="E41" s="462">
        <f t="shared" si="20"/>
        <v>300</v>
      </c>
      <c r="F41" s="464">
        <f>Parámetros!G40</f>
        <v>867</v>
      </c>
      <c r="G41" s="464">
        <f t="shared" si="21"/>
        <v>260100</v>
      </c>
      <c r="H41" s="464">
        <f t="shared" si="22"/>
        <v>0</v>
      </c>
      <c r="I41" s="464">
        <f t="shared" si="23"/>
        <v>0</v>
      </c>
      <c r="J41" s="443">
        <f t="shared" ref="J41:J45" si="24">I41-K41</f>
        <v>0</v>
      </c>
      <c r="K41" s="549"/>
      <c r="L41" s="360">
        <f t="shared" si="5"/>
        <v>0</v>
      </c>
    </row>
    <row r="42" spans="2:12" ht="15.75" hidden="1" customHeight="1" x14ac:dyDescent="0.25">
      <c r="B42" s="460" t="s">
        <v>269</v>
      </c>
      <c r="C42" s="466" t="s">
        <v>61</v>
      </c>
      <c r="D42" s="461" t="s">
        <v>54</v>
      </c>
      <c r="E42" s="462">
        <f t="shared" ref="E42:E44" si="25">E$9</f>
        <v>1500</v>
      </c>
      <c r="F42" s="464">
        <f>Parámetros!G45</f>
        <v>929</v>
      </c>
      <c r="G42" s="464">
        <f t="shared" si="21"/>
        <v>1393500</v>
      </c>
      <c r="H42" s="464">
        <f t="shared" si="22"/>
        <v>0</v>
      </c>
      <c r="I42" s="464">
        <f t="shared" si="23"/>
        <v>0</v>
      </c>
      <c r="J42" s="443">
        <f t="shared" si="24"/>
        <v>0</v>
      </c>
      <c r="K42" s="549"/>
      <c r="L42" s="360">
        <f t="shared" si="5"/>
        <v>0</v>
      </c>
    </row>
    <row r="43" spans="2:12" ht="15.75" hidden="1" customHeight="1" x14ac:dyDescent="0.25">
      <c r="B43" s="460" t="s">
        <v>270</v>
      </c>
      <c r="C43" s="466" t="s">
        <v>57</v>
      </c>
      <c r="D43" s="461" t="s">
        <v>54</v>
      </c>
      <c r="E43" s="462">
        <f t="shared" si="25"/>
        <v>1500</v>
      </c>
      <c r="F43" s="464">
        <f>Parámetros!G41</f>
        <v>433</v>
      </c>
      <c r="G43" s="464">
        <f t="shared" si="21"/>
        <v>649500</v>
      </c>
      <c r="H43" s="464">
        <f t="shared" si="22"/>
        <v>0</v>
      </c>
      <c r="I43" s="464">
        <f t="shared" si="23"/>
        <v>0</v>
      </c>
      <c r="J43" s="443">
        <f t="shared" si="24"/>
        <v>0</v>
      </c>
      <c r="K43" s="549"/>
      <c r="L43" s="360">
        <f t="shared" si="5"/>
        <v>0</v>
      </c>
    </row>
    <row r="44" spans="2:12" ht="15.75" hidden="1" customHeight="1" x14ac:dyDescent="0.25">
      <c r="B44" s="460" t="s">
        <v>271</v>
      </c>
      <c r="C44" s="466" t="s">
        <v>62</v>
      </c>
      <c r="D44" s="461" t="s">
        <v>54</v>
      </c>
      <c r="E44" s="462">
        <f t="shared" si="25"/>
        <v>1500</v>
      </c>
      <c r="F44" s="464">
        <f>Parámetros!G46</f>
        <v>260</v>
      </c>
      <c r="G44" s="464">
        <f t="shared" si="21"/>
        <v>390000</v>
      </c>
      <c r="H44" s="464">
        <f t="shared" si="22"/>
        <v>0</v>
      </c>
      <c r="I44" s="464">
        <f t="shared" si="23"/>
        <v>0</v>
      </c>
      <c r="J44" s="443">
        <f t="shared" si="24"/>
        <v>0</v>
      </c>
      <c r="K44" s="549"/>
      <c r="L44" s="360">
        <f t="shared" si="5"/>
        <v>0</v>
      </c>
    </row>
    <row r="45" spans="2:12" ht="15.75" hidden="1" customHeight="1" x14ac:dyDescent="0.25">
      <c r="B45" s="460" t="s">
        <v>272</v>
      </c>
      <c r="C45" s="466" t="s">
        <v>63</v>
      </c>
      <c r="D45" s="461" t="s">
        <v>44</v>
      </c>
      <c r="E45" s="462">
        <f>ROUND(E48*2+E49+E50+E51,0)</f>
        <v>722</v>
      </c>
      <c r="F45" s="464">
        <f>Parámetros!G47</f>
        <v>433</v>
      </c>
      <c r="G45" s="464">
        <f t="shared" si="21"/>
        <v>312626</v>
      </c>
      <c r="H45" s="464">
        <f t="shared" si="22"/>
        <v>0</v>
      </c>
      <c r="I45" s="464">
        <f t="shared" si="23"/>
        <v>0</v>
      </c>
      <c r="J45" s="443">
        <f t="shared" si="24"/>
        <v>0</v>
      </c>
      <c r="K45" s="549"/>
      <c r="L45" s="360">
        <f t="shared" si="5"/>
        <v>0</v>
      </c>
    </row>
    <row r="46" spans="2:12" ht="15.75" hidden="1" customHeight="1" x14ac:dyDescent="0.25">
      <c r="B46" s="724" t="s">
        <v>273</v>
      </c>
      <c r="C46" s="721"/>
      <c r="D46" s="721"/>
      <c r="E46" s="721"/>
      <c r="F46" s="464"/>
      <c r="G46" s="548">
        <f>SUM(G40:G45)</f>
        <v>3330626</v>
      </c>
      <c r="H46" s="548"/>
      <c r="I46" s="548">
        <f t="shared" ref="I46:K46" si="26">SUM(I40:I45)</f>
        <v>0</v>
      </c>
      <c r="J46" s="548">
        <f t="shared" si="26"/>
        <v>0</v>
      </c>
      <c r="K46" s="550">
        <f t="shared" si="26"/>
        <v>0</v>
      </c>
      <c r="L46" s="360">
        <f t="shared" si="5"/>
        <v>0</v>
      </c>
    </row>
    <row r="47" spans="2:12" ht="15.75" hidden="1" customHeight="1" x14ac:dyDescent="0.25">
      <c r="B47" s="469" t="s">
        <v>144</v>
      </c>
      <c r="C47" s="454" t="s">
        <v>142</v>
      </c>
      <c r="D47" s="454"/>
      <c r="E47" s="461"/>
      <c r="F47" s="464"/>
      <c r="G47" s="548"/>
      <c r="H47" s="464"/>
      <c r="I47" s="464"/>
      <c r="J47" s="464"/>
      <c r="K47" s="549"/>
      <c r="L47" s="360">
        <f t="shared" si="5"/>
        <v>0</v>
      </c>
    </row>
    <row r="48" spans="2:12" ht="15.75" hidden="1" customHeight="1" x14ac:dyDescent="0.25">
      <c r="B48" s="460" t="s">
        <v>274</v>
      </c>
      <c r="C48" s="466" t="s">
        <v>92</v>
      </c>
      <c r="D48" s="461" t="s">
        <v>73</v>
      </c>
      <c r="E48" s="462">
        <f>ROUND(E9*E10,0)</f>
        <v>300</v>
      </c>
      <c r="F48" s="464">
        <v>0</v>
      </c>
      <c r="G48" s="464">
        <f t="shared" ref="G48:G51" si="27">E48*F48</f>
        <v>0</v>
      </c>
      <c r="H48" s="464">
        <f>+I$19</f>
        <v>0</v>
      </c>
      <c r="I48" s="464">
        <f t="shared" ref="I48:I51" si="28">+H48*G48</f>
        <v>0</v>
      </c>
      <c r="J48" s="464">
        <f t="shared" ref="J48:J51" si="29">I48-K48</f>
        <v>0</v>
      </c>
      <c r="K48" s="549"/>
      <c r="L48" s="360">
        <f t="shared" si="5"/>
        <v>0</v>
      </c>
    </row>
    <row r="49" spans="2:12" ht="15.75" hidden="1" customHeight="1" x14ac:dyDescent="0.25">
      <c r="B49" s="460" t="s">
        <v>275</v>
      </c>
      <c r="C49" s="466" t="s">
        <v>86</v>
      </c>
      <c r="D49" s="461" t="s">
        <v>44</v>
      </c>
      <c r="E49" s="470">
        <f>E15</f>
        <v>0.9</v>
      </c>
      <c r="F49" s="464">
        <f>Parámetros!D94</f>
        <v>75000</v>
      </c>
      <c r="G49" s="464">
        <f t="shared" si="27"/>
        <v>67500</v>
      </c>
      <c r="H49" s="464">
        <f t="shared" ref="H49:H51" si="30">E$17</f>
        <v>0</v>
      </c>
      <c r="I49" s="464">
        <f t="shared" si="28"/>
        <v>0</v>
      </c>
      <c r="J49" s="464">
        <f t="shared" si="29"/>
        <v>0</v>
      </c>
      <c r="K49" s="549"/>
      <c r="L49" s="360">
        <f t="shared" si="5"/>
        <v>0</v>
      </c>
    </row>
    <row r="50" spans="2:12" ht="15.75" hidden="1" customHeight="1" x14ac:dyDescent="0.25">
      <c r="B50" s="460" t="s">
        <v>276</v>
      </c>
      <c r="C50" s="466" t="s">
        <v>84</v>
      </c>
      <c r="D50" s="461" t="s">
        <v>44</v>
      </c>
      <c r="E50" s="462">
        <f>+E12</f>
        <v>120</v>
      </c>
      <c r="F50" s="464">
        <f>Parámetros!D92</f>
        <v>7950</v>
      </c>
      <c r="G50" s="464">
        <f t="shared" si="27"/>
        <v>954000</v>
      </c>
      <c r="H50" s="464">
        <f t="shared" si="30"/>
        <v>0</v>
      </c>
      <c r="I50" s="464">
        <f t="shared" si="28"/>
        <v>0</v>
      </c>
      <c r="J50" s="464">
        <f t="shared" si="29"/>
        <v>0</v>
      </c>
      <c r="K50" s="549"/>
      <c r="L50" s="360">
        <f t="shared" si="5"/>
        <v>0</v>
      </c>
    </row>
    <row r="51" spans="2:12" ht="15.75" hidden="1" customHeight="1" x14ac:dyDescent="0.25">
      <c r="B51" s="460" t="s">
        <v>277</v>
      </c>
      <c r="C51" s="466" t="s">
        <v>91</v>
      </c>
      <c r="D51" s="461" t="s">
        <v>44</v>
      </c>
      <c r="E51" s="462">
        <v>1</v>
      </c>
      <c r="F51" s="464">
        <f>Parámetros!D98</f>
        <v>64600</v>
      </c>
      <c r="G51" s="464">
        <f t="shared" si="27"/>
        <v>64600</v>
      </c>
      <c r="H51" s="464">
        <f t="shared" si="30"/>
        <v>0</v>
      </c>
      <c r="I51" s="464">
        <f t="shared" si="28"/>
        <v>0</v>
      </c>
      <c r="J51" s="464">
        <f t="shared" si="29"/>
        <v>0</v>
      </c>
      <c r="K51" s="549"/>
      <c r="L51" s="360">
        <f t="shared" si="5"/>
        <v>0</v>
      </c>
    </row>
    <row r="52" spans="2:12" ht="15.75" hidden="1" customHeight="1" x14ac:dyDescent="0.25">
      <c r="B52" s="724" t="s">
        <v>278</v>
      </c>
      <c r="C52" s="721"/>
      <c r="D52" s="721"/>
      <c r="E52" s="721"/>
      <c r="F52" s="464"/>
      <c r="G52" s="548">
        <f>SUM(G48:G51)</f>
        <v>1086100</v>
      </c>
      <c r="H52" s="548"/>
      <c r="I52" s="548">
        <f t="shared" ref="I52:K52" si="31">SUM(I48:I51)</f>
        <v>0</v>
      </c>
      <c r="J52" s="548">
        <f t="shared" si="31"/>
        <v>0</v>
      </c>
      <c r="K52" s="550">
        <f t="shared" si="31"/>
        <v>0</v>
      </c>
      <c r="L52" s="360">
        <f t="shared" si="5"/>
        <v>0</v>
      </c>
    </row>
    <row r="53" spans="2:12" ht="15.75" hidden="1" customHeight="1" x14ac:dyDescent="0.25">
      <c r="B53" s="469" t="s">
        <v>145</v>
      </c>
      <c r="C53" s="454" t="s">
        <v>151</v>
      </c>
      <c r="D53" s="454"/>
      <c r="E53" s="461"/>
      <c r="F53" s="464"/>
      <c r="G53" s="464"/>
      <c r="H53" s="464"/>
      <c r="I53" s="464"/>
      <c r="J53" s="464"/>
      <c r="K53" s="549"/>
      <c r="L53" s="360">
        <f t="shared" si="5"/>
        <v>0</v>
      </c>
    </row>
    <row r="54" spans="2:12" ht="15.75" hidden="1" customHeight="1" x14ac:dyDescent="0.25">
      <c r="B54" s="460" t="s">
        <v>279</v>
      </c>
      <c r="C54" s="466" t="s">
        <v>5</v>
      </c>
      <c r="D54" s="471">
        <v>0.05</v>
      </c>
      <c r="E54" s="462">
        <v>1</v>
      </c>
      <c r="F54" s="464">
        <f>ROUND(D54*G46,0)</f>
        <v>166531</v>
      </c>
      <c r="G54" s="464">
        <f t="shared" ref="G54:G55" si="32">E54*F54</f>
        <v>166531</v>
      </c>
      <c r="H54" s="464">
        <f t="shared" ref="H54:H55" si="33">E$17</f>
        <v>0</v>
      </c>
      <c r="I54" s="464">
        <f t="shared" ref="I54:I55" si="34">+H54*G54</f>
        <v>0</v>
      </c>
      <c r="J54" s="464">
        <f t="shared" ref="J54:J55" si="35">I54-K54</f>
        <v>0</v>
      </c>
      <c r="K54" s="549"/>
      <c r="L54" s="360">
        <f t="shared" si="5"/>
        <v>0</v>
      </c>
    </row>
    <row r="55" spans="2:12" ht="15.75" hidden="1" customHeight="1" x14ac:dyDescent="0.25">
      <c r="B55" s="460" t="s">
        <v>280</v>
      </c>
      <c r="C55" s="466" t="s">
        <v>7</v>
      </c>
      <c r="D55" s="471">
        <v>0.2</v>
      </c>
      <c r="E55" s="462">
        <v>1</v>
      </c>
      <c r="F55" s="464">
        <f>ROUND(D55*G52,0)</f>
        <v>217220</v>
      </c>
      <c r="G55" s="464">
        <f t="shared" si="32"/>
        <v>217220</v>
      </c>
      <c r="H55" s="464">
        <f t="shared" si="33"/>
        <v>0</v>
      </c>
      <c r="I55" s="464">
        <f t="shared" si="34"/>
        <v>0</v>
      </c>
      <c r="J55" s="464">
        <f t="shared" si="35"/>
        <v>0</v>
      </c>
      <c r="K55" s="549"/>
      <c r="L55" s="360">
        <f t="shared" si="5"/>
        <v>0</v>
      </c>
    </row>
    <row r="56" spans="2:12" ht="15.75" hidden="1" customHeight="1" x14ac:dyDescent="0.25">
      <c r="B56" s="724" t="s">
        <v>281</v>
      </c>
      <c r="C56" s="721"/>
      <c r="D56" s="721"/>
      <c r="E56" s="721"/>
      <c r="F56" s="464"/>
      <c r="G56" s="548">
        <f>SUM(G54:G55)</f>
        <v>383751</v>
      </c>
      <c r="H56" s="548"/>
      <c r="I56" s="548">
        <f t="shared" ref="I56:J56" si="36">SUM(I53:I55)</f>
        <v>0</v>
      </c>
      <c r="J56" s="548">
        <f t="shared" si="36"/>
        <v>0</v>
      </c>
      <c r="K56" s="550"/>
      <c r="L56" s="360">
        <f t="shared" si="5"/>
        <v>0</v>
      </c>
    </row>
    <row r="57" spans="2:12" ht="15.75" hidden="1" customHeight="1" x14ac:dyDescent="0.25">
      <c r="B57" s="724" t="s">
        <v>282</v>
      </c>
      <c r="C57" s="721"/>
      <c r="D57" s="721"/>
      <c r="E57" s="721"/>
      <c r="F57" s="464"/>
      <c r="G57" s="548">
        <f>G56+G52+G46</f>
        <v>4800477</v>
      </c>
      <c r="H57" s="548"/>
      <c r="I57" s="548">
        <f t="shared" ref="I57:K57" si="37">I56+I52+I46</f>
        <v>0</v>
      </c>
      <c r="J57" s="548">
        <f t="shared" si="37"/>
        <v>0</v>
      </c>
      <c r="K57" s="550">
        <f t="shared" si="37"/>
        <v>0</v>
      </c>
      <c r="L57" s="360">
        <f t="shared" si="5"/>
        <v>0</v>
      </c>
    </row>
    <row r="58" spans="2:12" ht="15.75" hidden="1" customHeight="1" x14ac:dyDescent="0.25">
      <c r="B58" s="472">
        <v>3</v>
      </c>
      <c r="C58" s="725" t="s">
        <v>283</v>
      </c>
      <c r="D58" s="721"/>
      <c r="E58" s="473"/>
      <c r="F58" s="476"/>
      <c r="G58" s="544"/>
      <c r="H58" s="476"/>
      <c r="I58" s="544"/>
      <c r="J58" s="476"/>
      <c r="K58" s="477"/>
      <c r="L58" s="360">
        <f t="shared" si="5"/>
        <v>0</v>
      </c>
    </row>
    <row r="59" spans="2:12" ht="15.75" hidden="1" customHeight="1" x14ac:dyDescent="0.25">
      <c r="B59" s="478" t="s">
        <v>169</v>
      </c>
      <c r="C59" s="479" t="s">
        <v>131</v>
      </c>
      <c r="D59" s="479"/>
      <c r="E59" s="480"/>
      <c r="F59" s="476"/>
      <c r="G59" s="544"/>
      <c r="H59" s="476"/>
      <c r="I59" s="544"/>
      <c r="J59" s="476"/>
      <c r="K59" s="477"/>
      <c r="L59" s="360">
        <f t="shared" si="5"/>
        <v>0</v>
      </c>
    </row>
    <row r="60" spans="2:12" ht="30" hidden="1" customHeight="1" x14ac:dyDescent="0.25">
      <c r="B60" s="483" t="s">
        <v>284</v>
      </c>
      <c r="C60" s="484" t="s">
        <v>252</v>
      </c>
      <c r="D60" s="476" t="s">
        <v>54</v>
      </c>
      <c r="E60" s="476">
        <f t="shared" ref="E60:E62" si="38">E$9</f>
        <v>1500</v>
      </c>
      <c r="F60" s="476">
        <f>Parámetros!G45</f>
        <v>929</v>
      </c>
      <c r="G60" s="476">
        <f t="shared" ref="G60:G63" si="39">E60*F60</f>
        <v>1393500</v>
      </c>
      <c r="H60" s="476">
        <f t="shared" ref="H60:H64" si="40">E$18</f>
        <v>0</v>
      </c>
      <c r="I60" s="476">
        <f t="shared" ref="I60:I63" si="41">+H60*G60</f>
        <v>0</v>
      </c>
      <c r="J60" s="476">
        <f t="shared" ref="J60:J63" si="42">I60-K60</f>
        <v>0</v>
      </c>
      <c r="K60" s="477"/>
      <c r="L60" s="360">
        <f t="shared" si="5"/>
        <v>0</v>
      </c>
    </row>
    <row r="61" spans="2:12" ht="15.75" hidden="1" customHeight="1" x14ac:dyDescent="0.25">
      <c r="B61" s="483" t="s">
        <v>285</v>
      </c>
      <c r="C61" s="485" t="s">
        <v>57</v>
      </c>
      <c r="D61" s="476" t="s">
        <v>54</v>
      </c>
      <c r="E61" s="476">
        <f t="shared" si="38"/>
        <v>1500</v>
      </c>
      <c r="F61" s="476">
        <f>Parámetros!G41</f>
        <v>433</v>
      </c>
      <c r="G61" s="476">
        <f t="shared" si="39"/>
        <v>649500</v>
      </c>
      <c r="H61" s="476">
        <f t="shared" si="40"/>
        <v>0</v>
      </c>
      <c r="I61" s="476">
        <f t="shared" si="41"/>
        <v>0</v>
      </c>
      <c r="J61" s="476">
        <f t="shared" si="42"/>
        <v>0</v>
      </c>
      <c r="K61" s="477"/>
      <c r="L61" s="360">
        <f t="shared" si="5"/>
        <v>0</v>
      </c>
    </row>
    <row r="62" spans="2:12" ht="15.75" hidden="1" customHeight="1" x14ac:dyDescent="0.25">
      <c r="B62" s="483" t="s">
        <v>286</v>
      </c>
      <c r="C62" s="485" t="s">
        <v>62</v>
      </c>
      <c r="D62" s="476" t="s">
        <v>54</v>
      </c>
      <c r="E62" s="476">
        <f t="shared" si="38"/>
        <v>1500</v>
      </c>
      <c r="F62" s="476">
        <f>Parámetros!G46</f>
        <v>260</v>
      </c>
      <c r="G62" s="476">
        <f t="shared" si="39"/>
        <v>390000</v>
      </c>
      <c r="H62" s="476">
        <f>E18</f>
        <v>0</v>
      </c>
      <c r="I62" s="476">
        <f t="shared" si="41"/>
        <v>0</v>
      </c>
      <c r="J62" s="476">
        <f t="shared" si="42"/>
        <v>0</v>
      </c>
      <c r="K62" s="477"/>
      <c r="L62" s="360">
        <f t="shared" si="5"/>
        <v>0</v>
      </c>
    </row>
    <row r="63" spans="2:12" ht="15.75" hidden="1" customHeight="1" x14ac:dyDescent="0.25">
      <c r="B63" s="483" t="s">
        <v>297</v>
      </c>
      <c r="C63" s="485" t="s">
        <v>63</v>
      </c>
      <c r="D63" s="476" t="s">
        <v>44</v>
      </c>
      <c r="E63" s="474">
        <f>ROUND(E66+E67,0)</f>
        <v>121</v>
      </c>
      <c r="F63" s="476">
        <f>Parámetros!G47</f>
        <v>433</v>
      </c>
      <c r="G63" s="476">
        <f t="shared" si="39"/>
        <v>52393</v>
      </c>
      <c r="H63" s="476">
        <f t="shared" si="40"/>
        <v>0</v>
      </c>
      <c r="I63" s="476">
        <f t="shared" si="41"/>
        <v>0</v>
      </c>
      <c r="J63" s="476">
        <f t="shared" si="42"/>
        <v>0</v>
      </c>
      <c r="K63" s="477"/>
      <c r="L63" s="360">
        <f t="shared" si="5"/>
        <v>0</v>
      </c>
    </row>
    <row r="64" spans="2:12" ht="15.75" hidden="1" customHeight="1" x14ac:dyDescent="0.25">
      <c r="B64" s="720" t="s">
        <v>287</v>
      </c>
      <c r="C64" s="721"/>
      <c r="D64" s="721"/>
      <c r="E64" s="721"/>
      <c r="F64" s="476"/>
      <c r="G64" s="544">
        <f>SUM(G60:G63)</f>
        <v>2485393</v>
      </c>
      <c r="H64" s="476">
        <f t="shared" si="40"/>
        <v>0</v>
      </c>
      <c r="I64" s="544">
        <f t="shared" ref="I64:K64" si="43">SUM(I60:I63)</f>
        <v>0</v>
      </c>
      <c r="J64" s="544">
        <f t="shared" si="43"/>
        <v>0</v>
      </c>
      <c r="K64" s="551">
        <f t="shared" si="43"/>
        <v>0</v>
      </c>
      <c r="L64" s="360">
        <f t="shared" si="5"/>
        <v>0</v>
      </c>
    </row>
    <row r="65" spans="2:12" ht="15.75" hidden="1" customHeight="1" x14ac:dyDescent="0.25">
      <c r="B65" s="478" t="s">
        <v>152</v>
      </c>
      <c r="C65" s="479" t="s">
        <v>142</v>
      </c>
      <c r="D65" s="479"/>
      <c r="E65" s="481"/>
      <c r="F65" s="544"/>
      <c r="G65" s="544"/>
      <c r="H65" s="544"/>
      <c r="I65" s="544"/>
      <c r="J65" s="544"/>
      <c r="K65" s="551"/>
      <c r="L65" s="360">
        <f t="shared" si="5"/>
        <v>0</v>
      </c>
    </row>
    <row r="66" spans="2:12" ht="15.75" hidden="1" customHeight="1" x14ac:dyDescent="0.25">
      <c r="B66" s="483" t="s">
        <v>288</v>
      </c>
      <c r="C66" s="485" t="s">
        <v>84</v>
      </c>
      <c r="D66" s="480" t="s">
        <v>258</v>
      </c>
      <c r="E66" s="474">
        <f>E$12</f>
        <v>120</v>
      </c>
      <c r="F66" s="476">
        <f>Parámetros!D92</f>
        <v>7950</v>
      </c>
      <c r="G66" s="476">
        <f t="shared" ref="G66:G67" si="44">E66*F66</f>
        <v>954000</v>
      </c>
      <c r="H66" s="476">
        <f t="shared" ref="H66:H67" si="45">E$18</f>
        <v>0</v>
      </c>
      <c r="I66" s="476">
        <f t="shared" ref="I66:I67" si="46">+H66*G66</f>
        <v>0</v>
      </c>
      <c r="J66" s="476">
        <f t="shared" ref="J66:J67" si="47">I66-K66</f>
        <v>0</v>
      </c>
      <c r="K66" s="477"/>
      <c r="L66" s="360">
        <f t="shared" si="5"/>
        <v>0</v>
      </c>
    </row>
    <row r="67" spans="2:12" ht="15.75" hidden="1" customHeight="1" x14ac:dyDescent="0.25">
      <c r="B67" s="483" t="s">
        <v>289</v>
      </c>
      <c r="C67" s="485" t="s">
        <v>91</v>
      </c>
      <c r="D67" s="480" t="s">
        <v>44</v>
      </c>
      <c r="E67" s="474">
        <f>E$13</f>
        <v>1</v>
      </c>
      <c r="F67" s="476">
        <f>Parámetros!D98</f>
        <v>64600</v>
      </c>
      <c r="G67" s="476">
        <f t="shared" si="44"/>
        <v>64600</v>
      </c>
      <c r="H67" s="476">
        <f t="shared" si="45"/>
        <v>0</v>
      </c>
      <c r="I67" s="476">
        <f t="shared" si="46"/>
        <v>0</v>
      </c>
      <c r="J67" s="476">
        <f t="shared" si="47"/>
        <v>0</v>
      </c>
      <c r="K67" s="477"/>
      <c r="L67" s="360">
        <f t="shared" si="5"/>
        <v>0</v>
      </c>
    </row>
    <row r="68" spans="2:12" ht="15.75" hidden="1" customHeight="1" x14ac:dyDescent="0.25">
      <c r="B68" s="720" t="s">
        <v>290</v>
      </c>
      <c r="C68" s="721"/>
      <c r="D68" s="721"/>
      <c r="E68" s="721"/>
      <c r="F68" s="476"/>
      <c r="G68" s="544">
        <f>SUM(G66:G67)</f>
        <v>1018600</v>
      </c>
      <c r="H68" s="544"/>
      <c r="I68" s="544">
        <f t="shared" ref="I68:K68" si="48">SUM(I66:I67)</f>
        <v>0</v>
      </c>
      <c r="J68" s="544">
        <f t="shared" si="48"/>
        <v>0</v>
      </c>
      <c r="K68" s="551">
        <f t="shared" si="48"/>
        <v>0</v>
      </c>
      <c r="L68" s="360">
        <f t="shared" si="5"/>
        <v>0</v>
      </c>
    </row>
    <row r="69" spans="2:12" ht="15.75" hidden="1" customHeight="1" x14ac:dyDescent="0.25">
      <c r="B69" s="478" t="s">
        <v>134</v>
      </c>
      <c r="C69" s="479" t="s">
        <v>151</v>
      </c>
      <c r="D69" s="479"/>
      <c r="E69" s="480"/>
      <c r="F69" s="476"/>
      <c r="G69" s="544"/>
      <c r="H69" s="476"/>
      <c r="I69" s="544"/>
      <c r="J69" s="476"/>
      <c r="K69" s="477"/>
      <c r="L69" s="360">
        <f t="shared" si="5"/>
        <v>0</v>
      </c>
    </row>
    <row r="70" spans="2:12" ht="15.75" hidden="1" customHeight="1" x14ac:dyDescent="0.25">
      <c r="B70" s="483" t="s">
        <v>291</v>
      </c>
      <c r="C70" s="485" t="s">
        <v>5</v>
      </c>
      <c r="D70" s="487">
        <v>0.05</v>
      </c>
      <c r="E70" s="474">
        <v>1</v>
      </c>
      <c r="F70" s="476">
        <f>ROUND(G64*D70,0)</f>
        <v>124270</v>
      </c>
      <c r="G70" s="476">
        <f t="shared" ref="G70:G71" si="49">E70*F70</f>
        <v>124270</v>
      </c>
      <c r="H70" s="476">
        <f t="shared" ref="H70:H71" si="50">E$18</f>
        <v>0</v>
      </c>
      <c r="I70" s="476">
        <f t="shared" ref="I70:I71" si="51">+H70*G70</f>
        <v>0</v>
      </c>
      <c r="J70" s="476">
        <f t="shared" ref="J70:J71" si="52">I70-K70</f>
        <v>0</v>
      </c>
      <c r="K70" s="477"/>
      <c r="L70" s="360">
        <f t="shared" si="5"/>
        <v>0</v>
      </c>
    </row>
    <row r="71" spans="2:12" ht="15.75" hidden="1" customHeight="1" x14ac:dyDescent="0.25">
      <c r="B71" s="483" t="s">
        <v>292</v>
      </c>
      <c r="C71" s="485" t="s">
        <v>263</v>
      </c>
      <c r="D71" s="487">
        <v>0.2</v>
      </c>
      <c r="E71" s="474">
        <v>1</v>
      </c>
      <c r="F71" s="476">
        <f>ROUND(G68*D71,0)</f>
        <v>203720</v>
      </c>
      <c r="G71" s="476">
        <f t="shared" si="49"/>
        <v>203720</v>
      </c>
      <c r="H71" s="476">
        <f t="shared" si="50"/>
        <v>0</v>
      </c>
      <c r="I71" s="476">
        <f t="shared" si="51"/>
        <v>0</v>
      </c>
      <c r="J71" s="476">
        <f t="shared" si="52"/>
        <v>0</v>
      </c>
      <c r="K71" s="551"/>
      <c r="L71" s="360">
        <f t="shared" si="5"/>
        <v>0</v>
      </c>
    </row>
    <row r="72" spans="2:12" ht="15.75" hidden="1" customHeight="1" x14ac:dyDescent="0.25">
      <c r="B72" s="720" t="s">
        <v>293</v>
      </c>
      <c r="C72" s="721"/>
      <c r="D72" s="721"/>
      <c r="E72" s="721"/>
      <c r="F72" s="476"/>
      <c r="G72" s="544">
        <f>SUM(G70:G71)</f>
        <v>327990</v>
      </c>
      <c r="H72" s="544"/>
      <c r="I72" s="544">
        <f t="shared" ref="I72:K72" si="53">SUM(I70:I71)</f>
        <v>0</v>
      </c>
      <c r="J72" s="544">
        <f t="shared" si="53"/>
        <v>0</v>
      </c>
      <c r="K72" s="551">
        <f t="shared" si="53"/>
        <v>0</v>
      </c>
      <c r="L72" s="360">
        <f t="shared" si="5"/>
        <v>0</v>
      </c>
    </row>
    <row r="73" spans="2:12" ht="15.75" hidden="1" customHeight="1" x14ac:dyDescent="0.25">
      <c r="B73" s="720" t="s">
        <v>294</v>
      </c>
      <c r="C73" s="721"/>
      <c r="D73" s="721"/>
      <c r="E73" s="721"/>
      <c r="F73" s="552"/>
      <c r="G73" s="553">
        <f>G72+G68+G64</f>
        <v>3831983</v>
      </c>
      <c r="H73" s="553"/>
      <c r="I73" s="544">
        <f t="shared" ref="I73:K73" si="54">I72+I68+I64</f>
        <v>0</v>
      </c>
      <c r="J73" s="544">
        <f t="shared" si="54"/>
        <v>0</v>
      </c>
      <c r="K73" s="551">
        <f t="shared" si="54"/>
        <v>0</v>
      </c>
      <c r="L73" s="360">
        <f t="shared" si="5"/>
        <v>0</v>
      </c>
    </row>
    <row r="74" spans="2:12" ht="15.75" customHeight="1" thickBot="1" x14ac:dyDescent="0.3">
      <c r="B74" s="722" t="s">
        <v>295</v>
      </c>
      <c r="C74" s="723"/>
      <c r="D74" s="723"/>
      <c r="E74" s="723"/>
      <c r="F74" s="554"/>
      <c r="G74" s="555">
        <f>G37</f>
        <v>4406780</v>
      </c>
      <c r="H74" s="555"/>
      <c r="I74" s="555">
        <f t="shared" ref="I74:K74" si="55">I37</f>
        <v>4406780</v>
      </c>
      <c r="J74" s="555">
        <f t="shared" si="55"/>
        <v>3503993</v>
      </c>
      <c r="K74" s="555">
        <f t="shared" si="55"/>
        <v>902787</v>
      </c>
      <c r="L74" s="360">
        <f t="shared" si="5"/>
        <v>0</v>
      </c>
    </row>
    <row r="75" spans="2:12" ht="15.75" customHeight="1" x14ac:dyDescent="0.25">
      <c r="E75" s="419"/>
      <c r="G75" s="345"/>
    </row>
    <row r="76" spans="2:12" ht="15.75" customHeight="1" x14ac:dyDescent="0.25">
      <c r="E76" s="419"/>
      <c r="G76" s="377"/>
    </row>
    <row r="77" spans="2:12" ht="15.75" customHeight="1" x14ac:dyDescent="0.3">
      <c r="E77" s="419"/>
      <c r="I77" s="599">
        <f>I74*0.3</f>
        <v>1322034</v>
      </c>
      <c r="J77" s="244"/>
      <c r="K77" s="271">
        <f>I77-K74</f>
        <v>419247</v>
      </c>
    </row>
    <row r="78" spans="2:12" ht="15.75" customHeight="1" x14ac:dyDescent="0.25">
      <c r="E78" s="419"/>
    </row>
    <row r="79" spans="2:12" ht="15.75" customHeight="1" x14ac:dyDescent="0.25">
      <c r="E79" s="419"/>
    </row>
    <row r="80" spans="2:12" ht="15.75" customHeight="1" x14ac:dyDescent="0.25">
      <c r="E80" s="419"/>
      <c r="I80" s="613"/>
      <c r="J80" s="613"/>
      <c r="K80" s="613"/>
    </row>
    <row r="81" spans="5:5" ht="15.75" customHeight="1" x14ac:dyDescent="0.25">
      <c r="E81" s="419"/>
    </row>
    <row r="82" spans="5:5" ht="15.75" customHeight="1" x14ac:dyDescent="0.25">
      <c r="E82" s="419"/>
    </row>
    <row r="83" spans="5:5" ht="15.75" customHeight="1" x14ac:dyDescent="0.25">
      <c r="E83" s="419"/>
    </row>
    <row r="84" spans="5:5" ht="15.75" customHeight="1" x14ac:dyDescent="0.25">
      <c r="E84" s="419"/>
    </row>
    <row r="85" spans="5:5" ht="15.75" customHeight="1" x14ac:dyDescent="0.25">
      <c r="E85" s="419"/>
    </row>
    <row r="86" spans="5:5" ht="15.75" customHeight="1" x14ac:dyDescent="0.25">
      <c r="E86" s="419"/>
    </row>
    <row r="87" spans="5:5" ht="15.75" customHeight="1" x14ac:dyDescent="0.25">
      <c r="E87" s="419"/>
    </row>
    <row r="88" spans="5:5" ht="15.75" customHeight="1" x14ac:dyDescent="0.25">
      <c r="E88" s="419"/>
    </row>
    <row r="89" spans="5:5" ht="15.75" customHeight="1" x14ac:dyDescent="0.25">
      <c r="E89" s="419"/>
    </row>
    <row r="90" spans="5:5" ht="15.75" customHeight="1" x14ac:dyDescent="0.25">
      <c r="E90" s="419"/>
    </row>
    <row r="91" spans="5:5" ht="15.75" customHeight="1" x14ac:dyDescent="0.25">
      <c r="E91" s="419"/>
    </row>
    <row r="92" spans="5:5" ht="15.75" customHeight="1" x14ac:dyDescent="0.25">
      <c r="E92" s="419"/>
    </row>
    <row r="93" spans="5:5" ht="15.75" customHeight="1" x14ac:dyDescent="0.25">
      <c r="E93" s="419"/>
    </row>
    <row r="94" spans="5:5" ht="15.75" customHeight="1" x14ac:dyDescent="0.25">
      <c r="E94" s="419"/>
    </row>
    <row r="95" spans="5:5" ht="15.75" customHeight="1" x14ac:dyDescent="0.25">
      <c r="E95" s="419"/>
    </row>
    <row r="96" spans="5:5" ht="15.75" customHeight="1" x14ac:dyDescent="0.25">
      <c r="E96" s="419"/>
    </row>
    <row r="97" spans="5:5" ht="15.75" customHeight="1" x14ac:dyDescent="0.25">
      <c r="E97" s="419"/>
    </row>
    <row r="98" spans="5:5" ht="15.75" customHeight="1" x14ac:dyDescent="0.25">
      <c r="E98" s="419"/>
    </row>
    <row r="99" spans="5:5" ht="15.75" customHeight="1" x14ac:dyDescent="0.25">
      <c r="E99" s="419"/>
    </row>
    <row r="100" spans="5:5" ht="15.75" customHeight="1" x14ac:dyDescent="0.25">
      <c r="E100" s="419"/>
    </row>
    <row r="101" spans="5:5" ht="15.75" customHeight="1" x14ac:dyDescent="0.25">
      <c r="E101" s="419"/>
    </row>
    <row r="102" spans="5:5" ht="15.75" customHeight="1" x14ac:dyDescent="0.25">
      <c r="E102" s="419"/>
    </row>
    <row r="103" spans="5:5" ht="15.75" customHeight="1" x14ac:dyDescent="0.25">
      <c r="E103" s="419"/>
    </row>
    <row r="104" spans="5:5" ht="15.75" customHeight="1" x14ac:dyDescent="0.25">
      <c r="E104" s="419"/>
    </row>
    <row r="105" spans="5:5" ht="15.75" customHeight="1" x14ac:dyDescent="0.25">
      <c r="E105" s="419"/>
    </row>
    <row r="106" spans="5:5" ht="15.75" customHeight="1" x14ac:dyDescent="0.25">
      <c r="E106" s="419"/>
    </row>
    <row r="107" spans="5:5" ht="15.75" customHeight="1" x14ac:dyDescent="0.25">
      <c r="E107" s="419"/>
    </row>
    <row r="108" spans="5:5" ht="15.75" customHeight="1" x14ac:dyDescent="0.25">
      <c r="E108" s="419"/>
    </row>
    <row r="109" spans="5:5" ht="15.75" customHeight="1" x14ac:dyDescent="0.25">
      <c r="E109" s="419"/>
    </row>
    <row r="110" spans="5:5" ht="15.75" customHeight="1" x14ac:dyDescent="0.25">
      <c r="E110" s="419"/>
    </row>
    <row r="111" spans="5:5" ht="15.75" customHeight="1" x14ac:dyDescent="0.25">
      <c r="E111" s="419"/>
    </row>
    <row r="112" spans="5:5" ht="15.75" customHeight="1" x14ac:dyDescent="0.25">
      <c r="E112" s="419"/>
    </row>
    <row r="113" spans="5:5" ht="15.75" customHeight="1" x14ac:dyDescent="0.25">
      <c r="E113" s="419"/>
    </row>
    <row r="114" spans="5:5" ht="15.75" customHeight="1" x14ac:dyDescent="0.25">
      <c r="E114" s="419"/>
    </row>
    <row r="115" spans="5:5" ht="15.75" customHeight="1" x14ac:dyDescent="0.25">
      <c r="E115" s="419"/>
    </row>
    <row r="116" spans="5:5" ht="15.75" customHeight="1" x14ac:dyDescent="0.25">
      <c r="E116" s="419"/>
    </row>
    <row r="117" spans="5:5" ht="15.75" customHeight="1" x14ac:dyDescent="0.25">
      <c r="E117" s="419"/>
    </row>
    <row r="118" spans="5:5" ht="15.75" customHeight="1" x14ac:dyDescent="0.25">
      <c r="E118" s="419"/>
    </row>
    <row r="119" spans="5:5" ht="15.75" customHeight="1" x14ac:dyDescent="0.25">
      <c r="E119" s="419"/>
    </row>
    <row r="120" spans="5:5" ht="15.75" customHeight="1" x14ac:dyDescent="0.25">
      <c r="E120" s="419"/>
    </row>
    <row r="121" spans="5:5" ht="15.75" customHeight="1" x14ac:dyDescent="0.25">
      <c r="E121" s="419"/>
    </row>
    <row r="122" spans="5:5" ht="15.75" customHeight="1" x14ac:dyDescent="0.25">
      <c r="E122" s="419"/>
    </row>
    <row r="123" spans="5:5" ht="15.75" customHeight="1" x14ac:dyDescent="0.25">
      <c r="E123" s="419"/>
    </row>
    <row r="124" spans="5:5" ht="15.75" customHeight="1" x14ac:dyDescent="0.25">
      <c r="E124" s="419"/>
    </row>
    <row r="125" spans="5:5" ht="15.75" customHeight="1" x14ac:dyDescent="0.25">
      <c r="E125" s="419"/>
    </row>
    <row r="126" spans="5:5" ht="15.75" customHeight="1" x14ac:dyDescent="0.25">
      <c r="E126" s="419"/>
    </row>
    <row r="127" spans="5:5" ht="15.75" customHeight="1" x14ac:dyDescent="0.25">
      <c r="E127" s="419"/>
    </row>
    <row r="128" spans="5:5" ht="15.75" customHeight="1" x14ac:dyDescent="0.25">
      <c r="E128" s="419"/>
    </row>
    <row r="129" spans="5:5" ht="15.75" customHeight="1" x14ac:dyDescent="0.25">
      <c r="E129" s="419"/>
    </row>
    <row r="130" spans="5:5" ht="15.75" customHeight="1" x14ac:dyDescent="0.25">
      <c r="E130" s="419"/>
    </row>
    <row r="131" spans="5:5" ht="15.75" customHeight="1" x14ac:dyDescent="0.25">
      <c r="E131" s="419"/>
    </row>
    <row r="132" spans="5:5" ht="15.75" customHeight="1" x14ac:dyDescent="0.25">
      <c r="E132" s="419"/>
    </row>
    <row r="133" spans="5:5" ht="15.75" customHeight="1" x14ac:dyDescent="0.25">
      <c r="E133" s="419"/>
    </row>
    <row r="134" spans="5:5" ht="15.75" customHeight="1" x14ac:dyDescent="0.25">
      <c r="E134" s="419"/>
    </row>
    <row r="135" spans="5:5" ht="15.75" customHeight="1" x14ac:dyDescent="0.25">
      <c r="E135" s="419"/>
    </row>
    <row r="136" spans="5:5" ht="15.75" customHeight="1" x14ac:dyDescent="0.25">
      <c r="E136" s="419"/>
    </row>
    <row r="137" spans="5:5" ht="15.75" customHeight="1" x14ac:dyDescent="0.25">
      <c r="E137" s="419"/>
    </row>
    <row r="138" spans="5:5" ht="15.75" customHeight="1" x14ac:dyDescent="0.25">
      <c r="E138" s="419"/>
    </row>
    <row r="139" spans="5:5" ht="15.75" customHeight="1" x14ac:dyDescent="0.25">
      <c r="E139" s="419"/>
    </row>
    <row r="140" spans="5:5" ht="15.75" customHeight="1" x14ac:dyDescent="0.25">
      <c r="E140" s="419"/>
    </row>
    <row r="141" spans="5:5" ht="15.75" customHeight="1" x14ac:dyDescent="0.25">
      <c r="E141" s="419"/>
    </row>
    <row r="142" spans="5:5" ht="15.75" customHeight="1" x14ac:dyDescent="0.25">
      <c r="E142" s="419"/>
    </row>
    <row r="143" spans="5:5" ht="15.75" customHeight="1" x14ac:dyDescent="0.25">
      <c r="E143" s="419"/>
    </row>
    <row r="144" spans="5:5" ht="15.75" customHeight="1" x14ac:dyDescent="0.25">
      <c r="E144" s="419"/>
    </row>
    <row r="145" spans="5:5" ht="15.75" customHeight="1" x14ac:dyDescent="0.25">
      <c r="E145" s="419"/>
    </row>
    <row r="146" spans="5:5" ht="15.75" customHeight="1" x14ac:dyDescent="0.25">
      <c r="E146" s="419"/>
    </row>
    <row r="147" spans="5:5" ht="15.75" customHeight="1" x14ac:dyDescent="0.25">
      <c r="E147" s="419"/>
    </row>
    <row r="148" spans="5:5" ht="15.75" customHeight="1" x14ac:dyDescent="0.25">
      <c r="E148" s="419"/>
    </row>
    <row r="149" spans="5:5" ht="15.75" customHeight="1" x14ac:dyDescent="0.25">
      <c r="E149" s="419"/>
    </row>
    <row r="150" spans="5:5" ht="15.75" customHeight="1" x14ac:dyDescent="0.25">
      <c r="E150" s="419"/>
    </row>
    <row r="151" spans="5:5" ht="15.75" customHeight="1" x14ac:dyDescent="0.25">
      <c r="E151" s="419"/>
    </row>
    <row r="152" spans="5:5" ht="15.75" customHeight="1" x14ac:dyDescent="0.25">
      <c r="E152" s="419"/>
    </row>
    <row r="153" spans="5:5" ht="15.75" customHeight="1" x14ac:dyDescent="0.25">
      <c r="E153" s="419"/>
    </row>
    <row r="154" spans="5:5" ht="15.75" customHeight="1" x14ac:dyDescent="0.25">
      <c r="E154" s="419"/>
    </row>
    <row r="155" spans="5:5" ht="15.75" customHeight="1" x14ac:dyDescent="0.25">
      <c r="E155" s="419"/>
    </row>
    <row r="156" spans="5:5" ht="15.75" customHeight="1" x14ac:dyDescent="0.25">
      <c r="E156" s="419"/>
    </row>
    <row r="157" spans="5:5" ht="15.75" customHeight="1" x14ac:dyDescent="0.25">
      <c r="E157" s="419"/>
    </row>
    <row r="158" spans="5:5" ht="15.75" customHeight="1" x14ac:dyDescent="0.25">
      <c r="E158" s="419"/>
    </row>
    <row r="159" spans="5:5" ht="15.75" customHeight="1" x14ac:dyDescent="0.25">
      <c r="E159" s="419"/>
    </row>
    <row r="160" spans="5:5" ht="15.75" customHeight="1" x14ac:dyDescent="0.25">
      <c r="E160" s="419"/>
    </row>
    <row r="161" spans="5:5" ht="15.75" customHeight="1" x14ac:dyDescent="0.25">
      <c r="E161" s="419"/>
    </row>
    <row r="162" spans="5:5" ht="15.75" customHeight="1" x14ac:dyDescent="0.25">
      <c r="E162" s="419"/>
    </row>
    <row r="163" spans="5:5" ht="15.75" customHeight="1" x14ac:dyDescent="0.25">
      <c r="E163" s="419"/>
    </row>
    <row r="164" spans="5:5" ht="15.75" customHeight="1" x14ac:dyDescent="0.25">
      <c r="E164" s="419"/>
    </row>
    <row r="165" spans="5:5" ht="15.75" customHeight="1" x14ac:dyDescent="0.25">
      <c r="E165" s="419"/>
    </row>
    <row r="166" spans="5:5" ht="15.75" customHeight="1" x14ac:dyDescent="0.25">
      <c r="E166" s="419"/>
    </row>
    <row r="167" spans="5:5" ht="15.75" customHeight="1" x14ac:dyDescent="0.25">
      <c r="E167" s="419"/>
    </row>
    <row r="168" spans="5:5" ht="15.75" customHeight="1" x14ac:dyDescent="0.25">
      <c r="E168" s="419"/>
    </row>
    <row r="169" spans="5:5" ht="15.75" customHeight="1" x14ac:dyDescent="0.25">
      <c r="E169" s="419"/>
    </row>
    <row r="170" spans="5:5" ht="15.75" customHeight="1" x14ac:dyDescent="0.25">
      <c r="E170" s="419"/>
    </row>
    <row r="171" spans="5:5" ht="15.75" customHeight="1" x14ac:dyDescent="0.25">
      <c r="E171" s="419"/>
    </row>
    <row r="172" spans="5:5" ht="15.75" customHeight="1" x14ac:dyDescent="0.25">
      <c r="E172" s="419"/>
    </row>
    <row r="173" spans="5:5" ht="15.75" customHeight="1" x14ac:dyDescent="0.25">
      <c r="E173" s="419"/>
    </row>
    <row r="174" spans="5:5" ht="15.75" customHeight="1" x14ac:dyDescent="0.25">
      <c r="E174" s="419"/>
    </row>
    <row r="175" spans="5:5" ht="15.75" customHeight="1" x14ac:dyDescent="0.25">
      <c r="E175" s="419"/>
    </row>
    <row r="176" spans="5:5" ht="15.75" customHeight="1" x14ac:dyDescent="0.25">
      <c r="E176" s="419"/>
    </row>
    <row r="177" spans="5:5" ht="15.75" customHeight="1" x14ac:dyDescent="0.25">
      <c r="E177" s="419"/>
    </row>
    <row r="178" spans="5:5" ht="15.75" customHeight="1" x14ac:dyDescent="0.25">
      <c r="E178" s="419"/>
    </row>
    <row r="179" spans="5:5" ht="15.75" customHeight="1" x14ac:dyDescent="0.25">
      <c r="E179" s="419"/>
    </row>
    <row r="180" spans="5:5" ht="15.75" customHeight="1" x14ac:dyDescent="0.25">
      <c r="E180" s="419"/>
    </row>
    <row r="181" spans="5:5" ht="15.75" customHeight="1" x14ac:dyDescent="0.25">
      <c r="E181" s="419"/>
    </row>
    <row r="182" spans="5:5" ht="15.75" customHeight="1" x14ac:dyDescent="0.25">
      <c r="E182" s="419"/>
    </row>
    <row r="183" spans="5:5" ht="15.75" customHeight="1" x14ac:dyDescent="0.25">
      <c r="E183" s="419"/>
    </row>
    <row r="184" spans="5:5" ht="15.75" customHeight="1" x14ac:dyDescent="0.25">
      <c r="E184" s="419"/>
    </row>
    <row r="185" spans="5:5" ht="15.75" customHeight="1" x14ac:dyDescent="0.25">
      <c r="E185" s="419"/>
    </row>
    <row r="186" spans="5:5" ht="15.75" customHeight="1" x14ac:dyDescent="0.25">
      <c r="E186" s="419"/>
    </row>
    <row r="187" spans="5:5" ht="15.75" customHeight="1" x14ac:dyDescent="0.25">
      <c r="E187" s="419"/>
    </row>
    <row r="188" spans="5:5" ht="15.75" customHeight="1" x14ac:dyDescent="0.25">
      <c r="E188" s="419"/>
    </row>
    <row r="189" spans="5:5" ht="15.75" customHeight="1" x14ac:dyDescent="0.25">
      <c r="E189" s="419"/>
    </row>
    <row r="190" spans="5:5" ht="15.75" customHeight="1" x14ac:dyDescent="0.25">
      <c r="E190" s="419"/>
    </row>
    <row r="191" spans="5:5" ht="15.75" customHeight="1" x14ac:dyDescent="0.25">
      <c r="E191" s="419"/>
    </row>
    <row r="192" spans="5:5" ht="15.75" customHeight="1" x14ac:dyDescent="0.25">
      <c r="E192" s="419"/>
    </row>
    <row r="193" spans="5:5" ht="15.75" customHeight="1" x14ac:dyDescent="0.25">
      <c r="E193" s="419"/>
    </row>
    <row r="194" spans="5:5" ht="15.75" customHeight="1" x14ac:dyDescent="0.25">
      <c r="E194" s="419"/>
    </row>
    <row r="195" spans="5:5" ht="15.75" customHeight="1" x14ac:dyDescent="0.25">
      <c r="E195" s="419"/>
    </row>
    <row r="196" spans="5:5" ht="15.75" customHeight="1" x14ac:dyDescent="0.25">
      <c r="E196" s="419"/>
    </row>
    <row r="197" spans="5:5" ht="15.75" customHeight="1" x14ac:dyDescent="0.25">
      <c r="E197" s="419"/>
    </row>
    <row r="198" spans="5:5" ht="15.75" customHeight="1" x14ac:dyDescent="0.25">
      <c r="E198" s="419"/>
    </row>
    <row r="199" spans="5:5" ht="15.75" customHeight="1" x14ac:dyDescent="0.25">
      <c r="E199" s="419"/>
    </row>
    <row r="200" spans="5:5" ht="15.75" customHeight="1" x14ac:dyDescent="0.25">
      <c r="E200" s="419"/>
    </row>
    <row r="201" spans="5:5" ht="15.75" customHeight="1" x14ac:dyDescent="0.25">
      <c r="E201" s="419"/>
    </row>
    <row r="202" spans="5:5" ht="15.75" customHeight="1" x14ac:dyDescent="0.25">
      <c r="E202" s="419"/>
    </row>
    <row r="203" spans="5:5" ht="15.75" customHeight="1" x14ac:dyDescent="0.25">
      <c r="E203" s="419"/>
    </row>
    <row r="204" spans="5:5" ht="15.75" customHeight="1" x14ac:dyDescent="0.25">
      <c r="E204" s="419"/>
    </row>
    <row r="205" spans="5:5" ht="15.75" customHeight="1" x14ac:dyDescent="0.25">
      <c r="E205" s="419"/>
    </row>
    <row r="206" spans="5:5" ht="15.75" customHeight="1" x14ac:dyDescent="0.25">
      <c r="E206" s="419"/>
    </row>
    <row r="207" spans="5:5" ht="15.75" customHeight="1" x14ac:dyDescent="0.25">
      <c r="E207" s="419"/>
    </row>
    <row r="208" spans="5:5" ht="15.75" customHeight="1" x14ac:dyDescent="0.25">
      <c r="E208" s="419"/>
    </row>
    <row r="209" spans="5:5" ht="15.75" customHeight="1" x14ac:dyDescent="0.25">
      <c r="E209" s="419"/>
    </row>
    <row r="210" spans="5:5" ht="15.75" customHeight="1" x14ac:dyDescent="0.25">
      <c r="E210" s="419"/>
    </row>
    <row r="211" spans="5:5" ht="15.75" customHeight="1" x14ac:dyDescent="0.25">
      <c r="E211" s="419"/>
    </row>
    <row r="212" spans="5:5" ht="15.75" customHeight="1" x14ac:dyDescent="0.25">
      <c r="E212" s="419"/>
    </row>
    <row r="213" spans="5:5" ht="15.75" customHeight="1" x14ac:dyDescent="0.25">
      <c r="E213" s="419"/>
    </row>
    <row r="214" spans="5:5" ht="15.75" customHeight="1" x14ac:dyDescent="0.25">
      <c r="E214" s="419"/>
    </row>
    <row r="215" spans="5:5" ht="15.75" customHeight="1" x14ac:dyDescent="0.25">
      <c r="E215" s="419"/>
    </row>
    <row r="216" spans="5:5" ht="15.75" customHeight="1" x14ac:dyDescent="0.25">
      <c r="E216" s="419"/>
    </row>
    <row r="217" spans="5:5" ht="15.75" customHeight="1" x14ac:dyDescent="0.25">
      <c r="E217" s="419"/>
    </row>
    <row r="218" spans="5:5" ht="15.75" customHeight="1" x14ac:dyDescent="0.25">
      <c r="E218" s="419"/>
    </row>
    <row r="219" spans="5:5" ht="15.75" customHeight="1" x14ac:dyDescent="0.25">
      <c r="E219" s="419"/>
    </row>
    <row r="220" spans="5:5" ht="15.75" customHeight="1" x14ac:dyDescent="0.25">
      <c r="E220" s="419"/>
    </row>
    <row r="221" spans="5:5" ht="15.75" customHeight="1" x14ac:dyDescent="0.25">
      <c r="E221" s="419"/>
    </row>
    <row r="222" spans="5:5" ht="15.75" customHeight="1" x14ac:dyDescent="0.25">
      <c r="E222" s="419"/>
    </row>
    <row r="223" spans="5:5" ht="15.75" customHeight="1" x14ac:dyDescent="0.25">
      <c r="E223" s="419"/>
    </row>
    <row r="224" spans="5:5" ht="15.75" customHeight="1" x14ac:dyDescent="0.25">
      <c r="E224" s="419"/>
    </row>
    <row r="225" spans="5:5" ht="15.75" customHeight="1" x14ac:dyDescent="0.25">
      <c r="E225" s="419"/>
    </row>
    <row r="226" spans="5:5" ht="15.75" customHeight="1" x14ac:dyDescent="0.25">
      <c r="E226" s="419"/>
    </row>
    <row r="227" spans="5:5" ht="15.75" customHeight="1" x14ac:dyDescent="0.25">
      <c r="E227" s="419"/>
    </row>
    <row r="228" spans="5:5" ht="15.75" customHeight="1" x14ac:dyDescent="0.25">
      <c r="E228" s="419"/>
    </row>
    <row r="229" spans="5:5" ht="15.75" customHeight="1" x14ac:dyDescent="0.25">
      <c r="E229" s="419"/>
    </row>
    <row r="230" spans="5:5" ht="15.75" customHeight="1" x14ac:dyDescent="0.25">
      <c r="E230" s="419"/>
    </row>
    <row r="231" spans="5:5" ht="15.75" customHeight="1" x14ac:dyDescent="0.25">
      <c r="E231" s="419"/>
    </row>
    <row r="232" spans="5:5" ht="15.75" customHeight="1" x14ac:dyDescent="0.25">
      <c r="E232" s="419"/>
    </row>
    <row r="233" spans="5:5" ht="15.75" customHeight="1" x14ac:dyDescent="0.25">
      <c r="E233" s="419"/>
    </row>
    <row r="234" spans="5:5" ht="15.75" customHeight="1" x14ac:dyDescent="0.25">
      <c r="E234" s="419"/>
    </row>
    <row r="235" spans="5:5" ht="15.75" customHeight="1" x14ac:dyDescent="0.25">
      <c r="E235" s="419"/>
    </row>
    <row r="236" spans="5:5" ht="15.75" customHeight="1" x14ac:dyDescent="0.25">
      <c r="E236" s="419"/>
    </row>
    <row r="237" spans="5:5" ht="15.75" customHeight="1" x14ac:dyDescent="0.25">
      <c r="E237" s="419"/>
    </row>
    <row r="238" spans="5:5" ht="15.75" customHeight="1" x14ac:dyDescent="0.25">
      <c r="E238" s="419"/>
    </row>
    <row r="239" spans="5:5" ht="15.75" customHeight="1" x14ac:dyDescent="0.25">
      <c r="E239" s="419"/>
    </row>
    <row r="240" spans="5:5" ht="15.75" customHeight="1" x14ac:dyDescent="0.25">
      <c r="E240" s="419"/>
    </row>
    <row r="241" spans="5:5" ht="15.75" customHeight="1" x14ac:dyDescent="0.25">
      <c r="E241" s="419"/>
    </row>
    <row r="242" spans="5:5" ht="15.75" customHeight="1" x14ac:dyDescent="0.25">
      <c r="E242" s="419"/>
    </row>
    <row r="243" spans="5:5" ht="15.75" customHeight="1" x14ac:dyDescent="0.25">
      <c r="E243" s="419"/>
    </row>
    <row r="244" spans="5:5" ht="15.75" customHeight="1" x14ac:dyDescent="0.25">
      <c r="E244" s="419"/>
    </row>
    <row r="245" spans="5:5" ht="15.75" customHeight="1" x14ac:dyDescent="0.25">
      <c r="E245" s="419"/>
    </row>
    <row r="246" spans="5:5" ht="15.75" customHeight="1" x14ac:dyDescent="0.25">
      <c r="E246" s="419"/>
    </row>
    <row r="247" spans="5:5" ht="15.75" customHeight="1" x14ac:dyDescent="0.25">
      <c r="E247" s="419"/>
    </row>
    <row r="248" spans="5:5" ht="15.75" customHeight="1" x14ac:dyDescent="0.25">
      <c r="E248" s="419"/>
    </row>
    <row r="249" spans="5:5" ht="15.75" customHeight="1" x14ac:dyDescent="0.25">
      <c r="E249" s="419"/>
    </row>
    <row r="250" spans="5:5" ht="15.75" customHeight="1" x14ac:dyDescent="0.25">
      <c r="E250" s="419"/>
    </row>
    <row r="251" spans="5:5" ht="15.75" customHeight="1" x14ac:dyDescent="0.25">
      <c r="E251" s="419"/>
    </row>
    <row r="252" spans="5:5" ht="15.75" customHeight="1" x14ac:dyDescent="0.25">
      <c r="E252" s="419"/>
    </row>
    <row r="253" spans="5:5" ht="15.75" customHeight="1" x14ac:dyDescent="0.25">
      <c r="E253" s="419"/>
    </row>
    <row r="254" spans="5:5" ht="15.75" customHeight="1" x14ac:dyDescent="0.25">
      <c r="E254" s="419"/>
    </row>
    <row r="255" spans="5:5" ht="15.75" customHeight="1" x14ac:dyDescent="0.25">
      <c r="E255" s="419"/>
    </row>
    <row r="256" spans="5:5" ht="15.75" customHeight="1" x14ac:dyDescent="0.25">
      <c r="E256" s="419"/>
    </row>
    <row r="257" spans="5:5" ht="15.75" customHeight="1" x14ac:dyDescent="0.25">
      <c r="E257" s="419"/>
    </row>
    <row r="258" spans="5:5" ht="15.75" customHeight="1" x14ac:dyDescent="0.25">
      <c r="E258" s="419"/>
    </row>
    <row r="259" spans="5:5" ht="15.75" customHeight="1" x14ac:dyDescent="0.25">
      <c r="E259" s="419"/>
    </row>
    <row r="260" spans="5:5" ht="15.75" customHeight="1" x14ac:dyDescent="0.25">
      <c r="E260" s="419"/>
    </row>
    <row r="261" spans="5:5" ht="15.75" customHeight="1" x14ac:dyDescent="0.25">
      <c r="E261" s="419"/>
    </row>
    <row r="262" spans="5:5" ht="15.75" customHeight="1" x14ac:dyDescent="0.25">
      <c r="E262" s="419"/>
    </row>
    <row r="263" spans="5:5" ht="15.75" customHeight="1" x14ac:dyDescent="0.25">
      <c r="E263" s="419"/>
    </row>
    <row r="264" spans="5:5" ht="15.75" customHeight="1" x14ac:dyDescent="0.25">
      <c r="E264" s="419"/>
    </row>
    <row r="265" spans="5:5" ht="15.75" customHeight="1" x14ac:dyDescent="0.25">
      <c r="E265" s="419"/>
    </row>
    <row r="266" spans="5:5" ht="15.75" customHeight="1" x14ac:dyDescent="0.25">
      <c r="E266" s="419"/>
    </row>
    <row r="267" spans="5:5" ht="15.75" customHeight="1" x14ac:dyDescent="0.25">
      <c r="E267" s="419"/>
    </row>
    <row r="268" spans="5:5" ht="15.75" customHeight="1" x14ac:dyDescent="0.25">
      <c r="E268" s="419"/>
    </row>
    <row r="269" spans="5:5" ht="15.75" customHeight="1" x14ac:dyDescent="0.25">
      <c r="E269" s="419"/>
    </row>
    <row r="270" spans="5:5" ht="15.75" customHeight="1" x14ac:dyDescent="0.25">
      <c r="E270" s="419"/>
    </row>
    <row r="271" spans="5:5" ht="15.75" customHeight="1" x14ac:dyDescent="0.25">
      <c r="E271" s="419"/>
    </row>
    <row r="272" spans="5:5" ht="15.75" customHeight="1" x14ac:dyDescent="0.25">
      <c r="E272" s="419"/>
    </row>
    <row r="273" spans="5:5" ht="15.75" customHeight="1" x14ac:dyDescent="0.25">
      <c r="E273" s="419"/>
    </row>
    <row r="274" spans="5:5" ht="15.75" customHeight="1" x14ac:dyDescent="0.25">
      <c r="E274" s="419"/>
    </row>
    <row r="275" spans="5:5" ht="15.75" customHeight="1" x14ac:dyDescent="0.25">
      <c r="E275" s="419"/>
    </row>
    <row r="276" spans="5:5" ht="15.75" customHeight="1" x14ac:dyDescent="0.25">
      <c r="E276" s="419"/>
    </row>
    <row r="277" spans="5:5" ht="15.75" customHeight="1" x14ac:dyDescent="0.25">
      <c r="E277" s="419"/>
    </row>
    <row r="278" spans="5:5" ht="15.75" customHeight="1" x14ac:dyDescent="0.25">
      <c r="E278" s="419"/>
    </row>
    <row r="279" spans="5:5" ht="15.75" customHeight="1" x14ac:dyDescent="0.25">
      <c r="E279" s="419"/>
    </row>
    <row r="280" spans="5:5" ht="15.75" customHeight="1" x14ac:dyDescent="0.25">
      <c r="E280" s="419"/>
    </row>
    <row r="281" spans="5:5" ht="15.75" customHeight="1" x14ac:dyDescent="0.25">
      <c r="E281" s="419"/>
    </row>
    <row r="282" spans="5:5" ht="15.75" customHeight="1" x14ac:dyDescent="0.25">
      <c r="E282" s="419"/>
    </row>
    <row r="283" spans="5:5" ht="15.75" customHeight="1" x14ac:dyDescent="0.25">
      <c r="E283" s="419"/>
    </row>
    <row r="284" spans="5:5" ht="15.75" customHeight="1" x14ac:dyDescent="0.25">
      <c r="E284" s="419"/>
    </row>
    <row r="285" spans="5:5" ht="15.75" customHeight="1" x14ac:dyDescent="0.25">
      <c r="E285" s="419"/>
    </row>
    <row r="286" spans="5:5" ht="15.75" customHeight="1" x14ac:dyDescent="0.25">
      <c r="E286" s="419"/>
    </row>
    <row r="287" spans="5:5" ht="15.75" customHeight="1" x14ac:dyDescent="0.25">
      <c r="E287" s="419"/>
    </row>
    <row r="288" spans="5:5" ht="15.75" customHeight="1" x14ac:dyDescent="0.25">
      <c r="E288" s="419"/>
    </row>
    <row r="289" spans="5:5" ht="15.75" customHeight="1" x14ac:dyDescent="0.25">
      <c r="E289" s="419"/>
    </row>
    <row r="290" spans="5:5" ht="15.75" customHeight="1" x14ac:dyDescent="0.25">
      <c r="E290" s="419"/>
    </row>
    <row r="291" spans="5:5" ht="15.75" customHeight="1" x14ac:dyDescent="0.25">
      <c r="E291" s="419"/>
    </row>
    <row r="292" spans="5:5" ht="15.75" customHeight="1" x14ac:dyDescent="0.25">
      <c r="E292" s="419"/>
    </row>
    <row r="293" spans="5:5" ht="15.75" customHeight="1" x14ac:dyDescent="0.25">
      <c r="E293" s="419"/>
    </row>
    <row r="294" spans="5:5" ht="15.75" customHeight="1" x14ac:dyDescent="0.25">
      <c r="E294" s="419"/>
    </row>
    <row r="295" spans="5:5" ht="15.75" customHeight="1" x14ac:dyDescent="0.25">
      <c r="E295" s="419"/>
    </row>
    <row r="296" spans="5:5" ht="15.75" customHeight="1" x14ac:dyDescent="0.25">
      <c r="E296" s="419"/>
    </row>
    <row r="297" spans="5:5" ht="15.75" customHeight="1" x14ac:dyDescent="0.25">
      <c r="E297" s="419"/>
    </row>
    <row r="298" spans="5:5" ht="15.75" customHeight="1" x14ac:dyDescent="0.25">
      <c r="E298" s="419"/>
    </row>
    <row r="299" spans="5:5" ht="15.75" customHeight="1" x14ac:dyDescent="0.25">
      <c r="E299" s="419"/>
    </row>
    <row r="300" spans="5:5" ht="15.75" customHeight="1" x14ac:dyDescent="0.25">
      <c r="E300" s="419"/>
    </row>
    <row r="301" spans="5:5" ht="15.75" customHeight="1" x14ac:dyDescent="0.25">
      <c r="E301" s="419"/>
    </row>
    <row r="302" spans="5:5" ht="15.75" customHeight="1" x14ac:dyDescent="0.25">
      <c r="E302" s="419"/>
    </row>
    <row r="303" spans="5:5" ht="15.75" customHeight="1" x14ac:dyDescent="0.25">
      <c r="E303" s="419"/>
    </row>
    <row r="304" spans="5:5" ht="15.75" customHeight="1" x14ac:dyDescent="0.25">
      <c r="E304" s="419"/>
    </row>
    <row r="305" spans="5:5" ht="15.75" customHeight="1" x14ac:dyDescent="0.25">
      <c r="E305" s="419"/>
    </row>
    <row r="306" spans="5:5" ht="15.75" customHeight="1" x14ac:dyDescent="0.25">
      <c r="E306" s="419"/>
    </row>
    <row r="307" spans="5:5" ht="15.75" customHeight="1" x14ac:dyDescent="0.25">
      <c r="E307" s="419"/>
    </row>
    <row r="308" spans="5:5" ht="15.75" customHeight="1" x14ac:dyDescent="0.25">
      <c r="E308" s="419"/>
    </row>
    <row r="309" spans="5:5" ht="15.75" customHeight="1" x14ac:dyDescent="0.25">
      <c r="E309" s="419"/>
    </row>
    <row r="310" spans="5:5" ht="15.75" customHeight="1" x14ac:dyDescent="0.25">
      <c r="E310" s="419"/>
    </row>
    <row r="311" spans="5:5" ht="15.75" customHeight="1" x14ac:dyDescent="0.25">
      <c r="E311" s="419"/>
    </row>
    <row r="312" spans="5:5" ht="15.75" customHeight="1" x14ac:dyDescent="0.25">
      <c r="E312" s="419"/>
    </row>
    <row r="313" spans="5:5" ht="15.75" customHeight="1" x14ac:dyDescent="0.25">
      <c r="E313" s="419"/>
    </row>
    <row r="314" spans="5:5" ht="15.75" customHeight="1" x14ac:dyDescent="0.25">
      <c r="E314" s="419"/>
    </row>
    <row r="315" spans="5:5" ht="15.75" customHeight="1" x14ac:dyDescent="0.25">
      <c r="E315" s="419"/>
    </row>
    <row r="316" spans="5:5" ht="15.75" customHeight="1" x14ac:dyDescent="0.25">
      <c r="E316" s="419"/>
    </row>
    <row r="317" spans="5:5" ht="15.75" customHeight="1" x14ac:dyDescent="0.25">
      <c r="E317" s="419"/>
    </row>
    <row r="318" spans="5:5" ht="15.75" customHeight="1" x14ac:dyDescent="0.25">
      <c r="E318" s="419"/>
    </row>
    <row r="319" spans="5:5" ht="15.75" customHeight="1" x14ac:dyDescent="0.25">
      <c r="E319" s="419"/>
    </row>
    <row r="320" spans="5:5" ht="15.75" customHeight="1" x14ac:dyDescent="0.25">
      <c r="E320" s="419"/>
    </row>
    <row r="321" spans="5:5" ht="15.75" customHeight="1" x14ac:dyDescent="0.25">
      <c r="E321" s="419"/>
    </row>
    <row r="322" spans="5:5" ht="15.75" customHeight="1" x14ac:dyDescent="0.25">
      <c r="E322" s="419"/>
    </row>
    <row r="323" spans="5:5" ht="15.75" customHeight="1" x14ac:dyDescent="0.25">
      <c r="E323" s="419"/>
    </row>
    <row r="324" spans="5:5" ht="15.75" customHeight="1" x14ac:dyDescent="0.25">
      <c r="E324" s="419"/>
    </row>
    <row r="325" spans="5:5" ht="15.75" customHeight="1" x14ac:dyDescent="0.25">
      <c r="E325" s="419"/>
    </row>
    <row r="326" spans="5:5" ht="15.75" customHeight="1" x14ac:dyDescent="0.25">
      <c r="E326" s="419"/>
    </row>
    <row r="327" spans="5:5" ht="15.75" customHeight="1" x14ac:dyDescent="0.25">
      <c r="E327" s="419"/>
    </row>
    <row r="328" spans="5:5" ht="15.75" customHeight="1" x14ac:dyDescent="0.25">
      <c r="E328" s="419"/>
    </row>
    <row r="329" spans="5:5" ht="15.75" customHeight="1" x14ac:dyDescent="0.25">
      <c r="E329" s="419"/>
    </row>
    <row r="330" spans="5:5" ht="15.75" customHeight="1" x14ac:dyDescent="0.25">
      <c r="E330" s="419"/>
    </row>
    <row r="331" spans="5:5" ht="15.75" customHeight="1" x14ac:dyDescent="0.25">
      <c r="E331" s="419"/>
    </row>
    <row r="332" spans="5:5" ht="15.75" customHeight="1" x14ac:dyDescent="0.25">
      <c r="E332" s="419"/>
    </row>
    <row r="333" spans="5:5" ht="15.75" customHeight="1" x14ac:dyDescent="0.25">
      <c r="E333" s="419"/>
    </row>
    <row r="334" spans="5:5" ht="15.75" customHeight="1" x14ac:dyDescent="0.25">
      <c r="E334" s="419"/>
    </row>
    <row r="335" spans="5:5" ht="15.75" customHeight="1" x14ac:dyDescent="0.25">
      <c r="E335" s="419"/>
    </row>
    <row r="336" spans="5:5" ht="15.75" customHeight="1" x14ac:dyDescent="0.25">
      <c r="E336" s="419"/>
    </row>
    <row r="337" spans="5:5" ht="15.75" customHeight="1" x14ac:dyDescent="0.25">
      <c r="E337" s="419"/>
    </row>
    <row r="338" spans="5:5" ht="15.75" customHeight="1" x14ac:dyDescent="0.25">
      <c r="E338" s="419"/>
    </row>
    <row r="339" spans="5:5" ht="15.75" customHeight="1" x14ac:dyDescent="0.25">
      <c r="E339" s="419"/>
    </row>
    <row r="340" spans="5:5" ht="15.75" customHeight="1" x14ac:dyDescent="0.25">
      <c r="E340" s="419"/>
    </row>
    <row r="341" spans="5:5" ht="15.75" customHeight="1" x14ac:dyDescent="0.25">
      <c r="E341" s="419"/>
    </row>
    <row r="342" spans="5:5" ht="15.75" customHeight="1" x14ac:dyDescent="0.25">
      <c r="E342" s="419"/>
    </row>
    <row r="343" spans="5:5" ht="15.75" customHeight="1" x14ac:dyDescent="0.25">
      <c r="E343" s="419"/>
    </row>
    <row r="344" spans="5:5" ht="15.75" customHeight="1" x14ac:dyDescent="0.25">
      <c r="E344" s="419"/>
    </row>
    <row r="345" spans="5:5" ht="15.75" customHeight="1" x14ac:dyDescent="0.25">
      <c r="E345" s="419"/>
    </row>
    <row r="346" spans="5:5" ht="15.75" customHeight="1" x14ac:dyDescent="0.25">
      <c r="E346" s="419"/>
    </row>
    <row r="347" spans="5:5" ht="15.75" customHeight="1" x14ac:dyDescent="0.25">
      <c r="E347" s="419"/>
    </row>
    <row r="348" spans="5:5" ht="15.75" customHeight="1" x14ac:dyDescent="0.25">
      <c r="E348" s="419"/>
    </row>
    <row r="349" spans="5:5" ht="15.75" customHeight="1" x14ac:dyDescent="0.25">
      <c r="E349" s="419"/>
    </row>
    <row r="350" spans="5:5" ht="15.75" customHeight="1" x14ac:dyDescent="0.25">
      <c r="E350" s="419"/>
    </row>
    <row r="351" spans="5:5" ht="15.75" customHeight="1" x14ac:dyDescent="0.25">
      <c r="E351" s="419"/>
    </row>
    <row r="352" spans="5:5" ht="15.75" customHeight="1" x14ac:dyDescent="0.25">
      <c r="E352" s="419"/>
    </row>
    <row r="353" spans="5:5" ht="15.75" customHeight="1" x14ac:dyDescent="0.25">
      <c r="E353" s="419"/>
    </row>
    <row r="354" spans="5:5" ht="15.75" customHeight="1" x14ac:dyDescent="0.25">
      <c r="E354" s="419"/>
    </row>
    <row r="355" spans="5:5" ht="15.75" customHeight="1" x14ac:dyDescent="0.25">
      <c r="E355" s="419"/>
    </row>
    <row r="356" spans="5:5" ht="15.75" customHeight="1" x14ac:dyDescent="0.25">
      <c r="E356" s="419"/>
    </row>
    <row r="357" spans="5:5" ht="15.75" customHeight="1" x14ac:dyDescent="0.25">
      <c r="E357" s="419"/>
    </row>
    <row r="358" spans="5:5" ht="15.75" customHeight="1" x14ac:dyDescent="0.25">
      <c r="E358" s="419"/>
    </row>
    <row r="359" spans="5:5" ht="15.75" customHeight="1" x14ac:dyDescent="0.25">
      <c r="E359" s="419"/>
    </row>
    <row r="360" spans="5:5" ht="15.75" customHeight="1" x14ac:dyDescent="0.25">
      <c r="E360" s="419"/>
    </row>
    <row r="361" spans="5:5" ht="15.75" customHeight="1" x14ac:dyDescent="0.25">
      <c r="E361" s="419"/>
    </row>
    <row r="362" spans="5:5" ht="15.75" customHeight="1" x14ac:dyDescent="0.25">
      <c r="E362" s="419"/>
    </row>
    <row r="363" spans="5:5" ht="15.75" customHeight="1" x14ac:dyDescent="0.25">
      <c r="E363" s="419"/>
    </row>
    <row r="364" spans="5:5" ht="15.75" customHeight="1" x14ac:dyDescent="0.25">
      <c r="E364" s="419"/>
    </row>
    <row r="365" spans="5:5" ht="15.75" customHeight="1" x14ac:dyDescent="0.25">
      <c r="E365" s="419"/>
    </row>
    <row r="366" spans="5:5" ht="15.75" customHeight="1" x14ac:dyDescent="0.25">
      <c r="E366" s="419"/>
    </row>
    <row r="367" spans="5:5" ht="15.75" customHeight="1" x14ac:dyDescent="0.25">
      <c r="E367" s="419"/>
    </row>
    <row r="368" spans="5:5" ht="15.75" customHeight="1" x14ac:dyDescent="0.25">
      <c r="E368" s="419"/>
    </row>
    <row r="369" spans="5:5" ht="15.75" customHeight="1" x14ac:dyDescent="0.25">
      <c r="E369" s="419"/>
    </row>
    <row r="370" spans="5:5" ht="15.75" customHeight="1" x14ac:dyDescent="0.25">
      <c r="E370" s="419"/>
    </row>
    <row r="371" spans="5:5" ht="15.75" customHeight="1" x14ac:dyDescent="0.25">
      <c r="E371" s="419"/>
    </row>
    <row r="372" spans="5:5" ht="15.75" customHeight="1" x14ac:dyDescent="0.25">
      <c r="E372" s="419"/>
    </row>
    <row r="373" spans="5:5" ht="15.75" customHeight="1" x14ac:dyDescent="0.25">
      <c r="E373" s="419"/>
    </row>
    <row r="374" spans="5:5" ht="15.75" customHeight="1" x14ac:dyDescent="0.25">
      <c r="E374" s="419"/>
    </row>
    <row r="375" spans="5:5" ht="15.75" customHeight="1" x14ac:dyDescent="0.25">
      <c r="E375" s="419"/>
    </row>
    <row r="376" spans="5:5" ht="15.75" customHeight="1" x14ac:dyDescent="0.25">
      <c r="E376" s="419"/>
    </row>
    <row r="377" spans="5:5" ht="15.75" customHeight="1" x14ac:dyDescent="0.25">
      <c r="E377" s="419"/>
    </row>
    <row r="378" spans="5:5" ht="15.75" customHeight="1" x14ac:dyDescent="0.25">
      <c r="E378" s="419"/>
    </row>
    <row r="379" spans="5:5" ht="15.75" customHeight="1" x14ac:dyDescent="0.25">
      <c r="E379" s="419"/>
    </row>
    <row r="380" spans="5:5" ht="15.75" customHeight="1" x14ac:dyDescent="0.25">
      <c r="E380" s="419"/>
    </row>
    <row r="381" spans="5:5" ht="15.75" customHeight="1" x14ac:dyDescent="0.25">
      <c r="E381" s="419"/>
    </row>
    <row r="382" spans="5:5" ht="15.75" customHeight="1" x14ac:dyDescent="0.25">
      <c r="E382" s="419"/>
    </row>
    <row r="383" spans="5:5" ht="15.75" customHeight="1" x14ac:dyDescent="0.25">
      <c r="E383" s="419"/>
    </row>
    <row r="384" spans="5:5" ht="15.75" customHeight="1" x14ac:dyDescent="0.25">
      <c r="E384" s="419"/>
    </row>
    <row r="385" spans="5:5" ht="15.75" customHeight="1" x14ac:dyDescent="0.25">
      <c r="E385" s="419"/>
    </row>
    <row r="386" spans="5:5" ht="15.75" customHeight="1" x14ac:dyDescent="0.25">
      <c r="E386" s="419"/>
    </row>
    <row r="387" spans="5:5" ht="15.75" customHeight="1" x14ac:dyDescent="0.25">
      <c r="E387" s="419"/>
    </row>
    <row r="388" spans="5:5" ht="15.75" customHeight="1" x14ac:dyDescent="0.25">
      <c r="E388" s="419"/>
    </row>
    <row r="389" spans="5:5" ht="15.75" customHeight="1" x14ac:dyDescent="0.25">
      <c r="E389" s="419"/>
    </row>
    <row r="390" spans="5:5" ht="15.75" customHeight="1" x14ac:dyDescent="0.25">
      <c r="E390" s="419"/>
    </row>
    <row r="391" spans="5:5" ht="15.75" customHeight="1" x14ac:dyDescent="0.25">
      <c r="E391" s="419"/>
    </row>
    <row r="392" spans="5:5" ht="15.75" customHeight="1" x14ac:dyDescent="0.25">
      <c r="E392" s="419"/>
    </row>
    <row r="393" spans="5:5" ht="15.75" customHeight="1" x14ac:dyDescent="0.25">
      <c r="E393" s="419"/>
    </row>
    <row r="394" spans="5:5" ht="15.75" customHeight="1" x14ac:dyDescent="0.25">
      <c r="E394" s="419"/>
    </row>
    <row r="395" spans="5:5" ht="15.75" customHeight="1" x14ac:dyDescent="0.25">
      <c r="E395" s="419"/>
    </row>
    <row r="396" spans="5:5" ht="15.75" customHeight="1" x14ac:dyDescent="0.25">
      <c r="E396" s="419"/>
    </row>
    <row r="397" spans="5:5" ht="15.75" customHeight="1" x14ac:dyDescent="0.25">
      <c r="E397" s="419"/>
    </row>
    <row r="398" spans="5:5" ht="15.75" customHeight="1" x14ac:dyDescent="0.25">
      <c r="E398" s="419"/>
    </row>
    <row r="399" spans="5:5" ht="15.75" customHeight="1" x14ac:dyDescent="0.25">
      <c r="E399" s="419"/>
    </row>
    <row r="400" spans="5:5" ht="15.75" customHeight="1" x14ac:dyDescent="0.25">
      <c r="E400" s="419"/>
    </row>
    <row r="401" spans="5:5" ht="15.75" customHeight="1" x14ac:dyDescent="0.25">
      <c r="E401" s="419"/>
    </row>
    <row r="402" spans="5:5" ht="15.75" customHeight="1" x14ac:dyDescent="0.25">
      <c r="E402" s="419"/>
    </row>
    <row r="403" spans="5:5" ht="15.75" customHeight="1" x14ac:dyDescent="0.25">
      <c r="E403" s="419"/>
    </row>
    <row r="404" spans="5:5" ht="15.75" customHeight="1" x14ac:dyDescent="0.25">
      <c r="E404" s="419"/>
    </row>
    <row r="405" spans="5:5" ht="15.75" customHeight="1" x14ac:dyDescent="0.25">
      <c r="E405" s="419"/>
    </row>
    <row r="406" spans="5:5" ht="15.75" customHeight="1" x14ac:dyDescent="0.25">
      <c r="E406" s="419"/>
    </row>
    <row r="407" spans="5:5" ht="15.75" customHeight="1" x14ac:dyDescent="0.25">
      <c r="E407" s="419"/>
    </row>
    <row r="408" spans="5:5" ht="15.75" customHeight="1" x14ac:dyDescent="0.25">
      <c r="E408" s="419"/>
    </row>
    <row r="409" spans="5:5" ht="15.75" customHeight="1" x14ac:dyDescent="0.25">
      <c r="E409" s="419"/>
    </row>
    <row r="410" spans="5:5" ht="15.75" customHeight="1" x14ac:dyDescent="0.25">
      <c r="E410" s="419"/>
    </row>
    <row r="411" spans="5:5" ht="15.75" customHeight="1" x14ac:dyDescent="0.25">
      <c r="E411" s="419"/>
    </row>
    <row r="412" spans="5:5" ht="15.75" customHeight="1" x14ac:dyDescent="0.25">
      <c r="E412" s="419"/>
    </row>
    <row r="413" spans="5:5" ht="15.75" customHeight="1" x14ac:dyDescent="0.25">
      <c r="E413" s="419"/>
    </row>
    <row r="414" spans="5:5" ht="15.75" customHeight="1" x14ac:dyDescent="0.25">
      <c r="E414" s="419"/>
    </row>
    <row r="415" spans="5:5" ht="15.75" customHeight="1" x14ac:dyDescent="0.25">
      <c r="E415" s="419"/>
    </row>
    <row r="416" spans="5:5" ht="15.75" customHeight="1" x14ac:dyDescent="0.25">
      <c r="E416" s="419"/>
    </row>
    <row r="417" spans="5:5" ht="15.75" customHeight="1" x14ac:dyDescent="0.25">
      <c r="E417" s="419"/>
    </row>
    <row r="418" spans="5:5" ht="15.75" customHeight="1" x14ac:dyDescent="0.25">
      <c r="E418" s="419"/>
    </row>
    <row r="419" spans="5:5" ht="15.75" customHeight="1" x14ac:dyDescent="0.25">
      <c r="E419" s="419"/>
    </row>
    <row r="420" spans="5:5" ht="15.75" customHeight="1" x14ac:dyDescent="0.25">
      <c r="E420" s="419"/>
    </row>
    <row r="421" spans="5:5" ht="15.75" customHeight="1" x14ac:dyDescent="0.25">
      <c r="E421" s="419"/>
    </row>
    <row r="422" spans="5:5" ht="15.75" customHeight="1" x14ac:dyDescent="0.25">
      <c r="E422" s="419"/>
    </row>
    <row r="423" spans="5:5" ht="15.75" customHeight="1" x14ac:dyDescent="0.25">
      <c r="E423" s="419"/>
    </row>
    <row r="424" spans="5:5" ht="15.75" customHeight="1" x14ac:dyDescent="0.25">
      <c r="E424" s="419"/>
    </row>
    <row r="425" spans="5:5" ht="15.75" customHeight="1" x14ac:dyDescent="0.25">
      <c r="E425" s="419"/>
    </row>
    <row r="426" spans="5:5" ht="15.75" customHeight="1" x14ac:dyDescent="0.25">
      <c r="E426" s="419"/>
    </row>
    <row r="427" spans="5:5" ht="15.75" customHeight="1" x14ac:dyDescent="0.25">
      <c r="E427" s="419"/>
    </row>
    <row r="428" spans="5:5" ht="15.75" customHeight="1" x14ac:dyDescent="0.25">
      <c r="E428" s="419"/>
    </row>
    <row r="429" spans="5:5" ht="15.75" customHeight="1" x14ac:dyDescent="0.25">
      <c r="E429" s="419"/>
    </row>
    <row r="430" spans="5:5" ht="15.75" customHeight="1" x14ac:dyDescent="0.25">
      <c r="E430" s="419"/>
    </row>
    <row r="431" spans="5:5" ht="15.75" customHeight="1" x14ac:dyDescent="0.25">
      <c r="E431" s="419"/>
    </row>
    <row r="432" spans="5:5" ht="15.75" customHeight="1" x14ac:dyDescent="0.25">
      <c r="E432" s="419"/>
    </row>
    <row r="433" spans="5:5" ht="15.75" customHeight="1" x14ac:dyDescent="0.25">
      <c r="E433" s="419"/>
    </row>
    <row r="434" spans="5:5" ht="15.75" customHeight="1" x14ac:dyDescent="0.25">
      <c r="E434" s="419"/>
    </row>
    <row r="435" spans="5:5" ht="15.75" customHeight="1" x14ac:dyDescent="0.25">
      <c r="E435" s="419"/>
    </row>
    <row r="436" spans="5:5" ht="15.75" customHeight="1" x14ac:dyDescent="0.25">
      <c r="E436" s="419"/>
    </row>
    <row r="437" spans="5:5" ht="15.75" customHeight="1" x14ac:dyDescent="0.25">
      <c r="E437" s="419"/>
    </row>
    <row r="438" spans="5:5" ht="15.75" customHeight="1" x14ac:dyDescent="0.25">
      <c r="E438" s="419"/>
    </row>
    <row r="439" spans="5:5" ht="15.75" customHeight="1" x14ac:dyDescent="0.25">
      <c r="E439" s="419"/>
    </row>
    <row r="440" spans="5:5" ht="15.75" customHeight="1" x14ac:dyDescent="0.25">
      <c r="E440" s="419"/>
    </row>
    <row r="441" spans="5:5" ht="15.75" customHeight="1" x14ac:dyDescent="0.25">
      <c r="E441" s="419"/>
    </row>
    <row r="442" spans="5:5" ht="15.75" customHeight="1" x14ac:dyDescent="0.25">
      <c r="E442" s="419"/>
    </row>
    <row r="443" spans="5:5" ht="15.75" customHeight="1" x14ac:dyDescent="0.25">
      <c r="E443" s="419"/>
    </row>
    <row r="444" spans="5:5" ht="15.75" customHeight="1" x14ac:dyDescent="0.25">
      <c r="E444" s="419"/>
    </row>
    <row r="445" spans="5:5" ht="15.75" customHeight="1" x14ac:dyDescent="0.25">
      <c r="E445" s="419"/>
    </row>
    <row r="446" spans="5:5" ht="15.75" customHeight="1" x14ac:dyDescent="0.25">
      <c r="E446" s="419"/>
    </row>
    <row r="447" spans="5:5" ht="15.75" customHeight="1" x14ac:dyDescent="0.25">
      <c r="E447" s="419"/>
    </row>
    <row r="448" spans="5:5" ht="15.75" customHeight="1" x14ac:dyDescent="0.25">
      <c r="E448" s="419"/>
    </row>
    <row r="449" spans="5:5" ht="15.75" customHeight="1" x14ac:dyDescent="0.25">
      <c r="E449" s="419"/>
    </row>
    <row r="450" spans="5:5" ht="15.75" customHeight="1" x14ac:dyDescent="0.25">
      <c r="E450" s="419"/>
    </row>
    <row r="451" spans="5:5" ht="15.75" customHeight="1" x14ac:dyDescent="0.25">
      <c r="E451" s="419"/>
    </row>
    <row r="452" spans="5:5" ht="15.75" customHeight="1" x14ac:dyDescent="0.25">
      <c r="E452" s="419"/>
    </row>
    <row r="453" spans="5:5" ht="15.75" customHeight="1" x14ac:dyDescent="0.25">
      <c r="E453" s="419"/>
    </row>
    <row r="454" spans="5:5" ht="15.75" customHeight="1" x14ac:dyDescent="0.25">
      <c r="E454" s="419"/>
    </row>
    <row r="455" spans="5:5" ht="15.75" customHeight="1" x14ac:dyDescent="0.25">
      <c r="E455" s="419"/>
    </row>
    <row r="456" spans="5:5" ht="15.75" customHeight="1" x14ac:dyDescent="0.25">
      <c r="E456" s="419"/>
    </row>
    <row r="457" spans="5:5" ht="15.75" customHeight="1" x14ac:dyDescent="0.25">
      <c r="E457" s="419"/>
    </row>
    <row r="458" spans="5:5" ht="15.75" customHeight="1" x14ac:dyDescent="0.25">
      <c r="E458" s="419"/>
    </row>
    <row r="459" spans="5:5" ht="15.75" customHeight="1" x14ac:dyDescent="0.25">
      <c r="E459" s="419"/>
    </row>
    <row r="460" spans="5:5" ht="15.75" customHeight="1" x14ac:dyDescent="0.25">
      <c r="E460" s="419"/>
    </row>
    <row r="461" spans="5:5" ht="15.75" customHeight="1" x14ac:dyDescent="0.25">
      <c r="E461" s="419"/>
    </row>
    <row r="462" spans="5:5" ht="15.75" customHeight="1" x14ac:dyDescent="0.25">
      <c r="E462" s="419"/>
    </row>
    <row r="463" spans="5:5" ht="15.75" customHeight="1" x14ac:dyDescent="0.25">
      <c r="E463" s="419"/>
    </row>
    <row r="464" spans="5:5" ht="15.75" customHeight="1" x14ac:dyDescent="0.25">
      <c r="E464" s="419"/>
    </row>
    <row r="465" spans="5:5" ht="15.75" customHeight="1" x14ac:dyDescent="0.25">
      <c r="E465" s="419"/>
    </row>
    <row r="466" spans="5:5" ht="15.75" customHeight="1" x14ac:dyDescent="0.25">
      <c r="E466" s="419"/>
    </row>
    <row r="467" spans="5:5" ht="15.75" customHeight="1" x14ac:dyDescent="0.25">
      <c r="E467" s="419"/>
    </row>
    <row r="468" spans="5:5" ht="15.75" customHeight="1" x14ac:dyDescent="0.25">
      <c r="E468" s="419"/>
    </row>
    <row r="469" spans="5:5" ht="15.75" customHeight="1" x14ac:dyDescent="0.25">
      <c r="E469" s="419"/>
    </row>
    <row r="470" spans="5:5" ht="15.75" customHeight="1" x14ac:dyDescent="0.25">
      <c r="E470" s="419"/>
    </row>
    <row r="471" spans="5:5" ht="15.75" customHeight="1" x14ac:dyDescent="0.25">
      <c r="E471" s="419"/>
    </row>
    <row r="472" spans="5:5" ht="15.75" customHeight="1" x14ac:dyDescent="0.25">
      <c r="E472" s="419"/>
    </row>
    <row r="473" spans="5:5" ht="15.75" customHeight="1" x14ac:dyDescent="0.25">
      <c r="E473" s="419"/>
    </row>
    <row r="474" spans="5:5" ht="15.75" customHeight="1" x14ac:dyDescent="0.25">
      <c r="E474" s="419"/>
    </row>
    <row r="475" spans="5:5" ht="15.75" customHeight="1" x14ac:dyDescent="0.25">
      <c r="E475" s="419"/>
    </row>
    <row r="476" spans="5:5" ht="15.75" customHeight="1" x14ac:dyDescent="0.25">
      <c r="E476" s="419"/>
    </row>
    <row r="477" spans="5:5" ht="15.75" customHeight="1" x14ac:dyDescent="0.25">
      <c r="E477" s="419"/>
    </row>
    <row r="478" spans="5:5" ht="15.75" customHeight="1" x14ac:dyDescent="0.25">
      <c r="E478" s="419"/>
    </row>
    <row r="479" spans="5:5" ht="15.75" customHeight="1" x14ac:dyDescent="0.25">
      <c r="E479" s="419"/>
    </row>
    <row r="480" spans="5:5" ht="15.75" customHeight="1" x14ac:dyDescent="0.25">
      <c r="E480" s="419"/>
    </row>
    <row r="481" spans="5:5" ht="15.75" customHeight="1" x14ac:dyDescent="0.25">
      <c r="E481" s="419"/>
    </row>
    <row r="482" spans="5:5" ht="15.75" customHeight="1" x14ac:dyDescent="0.25">
      <c r="E482" s="419"/>
    </row>
    <row r="483" spans="5:5" ht="15.75" customHeight="1" x14ac:dyDescent="0.25">
      <c r="E483" s="419"/>
    </row>
    <row r="484" spans="5:5" ht="15.75" customHeight="1" x14ac:dyDescent="0.25">
      <c r="E484" s="419"/>
    </row>
    <row r="485" spans="5:5" ht="15.75" customHeight="1" x14ac:dyDescent="0.25">
      <c r="E485" s="419"/>
    </row>
    <row r="486" spans="5:5" ht="15.75" customHeight="1" x14ac:dyDescent="0.25">
      <c r="E486" s="419"/>
    </row>
    <row r="487" spans="5:5" ht="15.75" customHeight="1" x14ac:dyDescent="0.25">
      <c r="E487" s="419"/>
    </row>
    <row r="488" spans="5:5" ht="15.75" customHeight="1" x14ac:dyDescent="0.25">
      <c r="E488" s="419"/>
    </row>
    <row r="489" spans="5:5" ht="15.75" customHeight="1" x14ac:dyDescent="0.25">
      <c r="E489" s="419"/>
    </row>
    <row r="490" spans="5:5" ht="15.75" customHeight="1" x14ac:dyDescent="0.25">
      <c r="E490" s="419"/>
    </row>
    <row r="491" spans="5:5" ht="15.75" customHeight="1" x14ac:dyDescent="0.25">
      <c r="E491" s="419"/>
    </row>
    <row r="492" spans="5:5" ht="15.75" customHeight="1" x14ac:dyDescent="0.25">
      <c r="E492" s="419"/>
    </row>
    <row r="493" spans="5:5" ht="15.75" customHeight="1" x14ac:dyDescent="0.25">
      <c r="E493" s="419"/>
    </row>
    <row r="494" spans="5:5" ht="15.75" customHeight="1" x14ac:dyDescent="0.25">
      <c r="E494" s="419"/>
    </row>
    <row r="495" spans="5:5" ht="15.75" customHeight="1" x14ac:dyDescent="0.25">
      <c r="E495" s="419"/>
    </row>
    <row r="496" spans="5:5" ht="15.75" customHeight="1" x14ac:dyDescent="0.25">
      <c r="E496" s="419"/>
    </row>
    <row r="497" spans="5:5" ht="15.75" customHeight="1" x14ac:dyDescent="0.25">
      <c r="E497" s="419"/>
    </row>
    <row r="498" spans="5:5" ht="15.75" customHeight="1" x14ac:dyDescent="0.25">
      <c r="E498" s="419"/>
    </row>
    <row r="499" spans="5:5" ht="15.75" customHeight="1" x14ac:dyDescent="0.25">
      <c r="E499" s="419"/>
    </row>
    <row r="500" spans="5:5" ht="15.75" customHeight="1" x14ac:dyDescent="0.25">
      <c r="E500" s="419"/>
    </row>
    <row r="501" spans="5:5" ht="15.75" customHeight="1" x14ac:dyDescent="0.25">
      <c r="E501" s="419"/>
    </row>
    <row r="502" spans="5:5" ht="15.75" customHeight="1" x14ac:dyDescent="0.25">
      <c r="E502" s="419"/>
    </row>
    <row r="503" spans="5:5" ht="15.75" customHeight="1" x14ac:dyDescent="0.25">
      <c r="E503" s="419"/>
    </row>
    <row r="504" spans="5:5" ht="15.75" customHeight="1" x14ac:dyDescent="0.25">
      <c r="E504" s="419"/>
    </row>
    <row r="505" spans="5:5" ht="15.75" customHeight="1" x14ac:dyDescent="0.25">
      <c r="E505" s="419"/>
    </row>
    <row r="506" spans="5:5" ht="15.75" customHeight="1" x14ac:dyDescent="0.25">
      <c r="E506" s="419"/>
    </row>
    <row r="507" spans="5:5" ht="15.75" customHeight="1" x14ac:dyDescent="0.25">
      <c r="E507" s="419"/>
    </row>
    <row r="508" spans="5:5" ht="15.75" customHeight="1" x14ac:dyDescent="0.25">
      <c r="E508" s="419"/>
    </row>
    <row r="509" spans="5:5" ht="15.75" customHeight="1" x14ac:dyDescent="0.25">
      <c r="E509" s="419"/>
    </row>
    <row r="510" spans="5:5" ht="15.75" customHeight="1" x14ac:dyDescent="0.25">
      <c r="E510" s="419"/>
    </row>
    <row r="511" spans="5:5" ht="15.75" customHeight="1" x14ac:dyDescent="0.25">
      <c r="E511" s="419"/>
    </row>
    <row r="512" spans="5:5" ht="15.75" customHeight="1" x14ac:dyDescent="0.25">
      <c r="E512" s="419"/>
    </row>
    <row r="513" spans="5:5" ht="15.75" customHeight="1" x14ac:dyDescent="0.25">
      <c r="E513" s="419"/>
    </row>
    <row r="514" spans="5:5" ht="15.75" customHeight="1" x14ac:dyDescent="0.25">
      <c r="E514" s="419"/>
    </row>
    <row r="515" spans="5:5" ht="15.75" customHeight="1" x14ac:dyDescent="0.25">
      <c r="E515" s="419"/>
    </row>
    <row r="516" spans="5:5" ht="15.75" customHeight="1" x14ac:dyDescent="0.25">
      <c r="E516" s="419"/>
    </row>
    <row r="517" spans="5:5" ht="15.75" customHeight="1" x14ac:dyDescent="0.25">
      <c r="E517" s="419"/>
    </row>
    <row r="518" spans="5:5" ht="15.75" customHeight="1" x14ac:dyDescent="0.25">
      <c r="E518" s="419"/>
    </row>
    <row r="519" spans="5:5" ht="15.75" customHeight="1" x14ac:dyDescent="0.25">
      <c r="E519" s="419"/>
    </row>
    <row r="520" spans="5:5" ht="15.75" customHeight="1" x14ac:dyDescent="0.25">
      <c r="E520" s="419"/>
    </row>
    <row r="521" spans="5:5" ht="15.75" customHeight="1" x14ac:dyDescent="0.25">
      <c r="E521" s="419"/>
    </row>
    <row r="522" spans="5:5" ht="15.75" customHeight="1" x14ac:dyDescent="0.25">
      <c r="E522" s="419"/>
    </row>
    <row r="523" spans="5:5" ht="15.75" customHeight="1" x14ac:dyDescent="0.25">
      <c r="E523" s="419"/>
    </row>
    <row r="524" spans="5:5" ht="15.75" customHeight="1" x14ac:dyDescent="0.25">
      <c r="E524" s="419"/>
    </row>
    <row r="525" spans="5:5" ht="15.75" customHeight="1" x14ac:dyDescent="0.25">
      <c r="E525" s="419"/>
    </row>
    <row r="526" spans="5:5" ht="15.75" customHeight="1" x14ac:dyDescent="0.25">
      <c r="E526" s="419"/>
    </row>
    <row r="527" spans="5:5" ht="15.75" customHeight="1" x14ac:dyDescent="0.25">
      <c r="E527" s="419"/>
    </row>
    <row r="528" spans="5:5" ht="15.75" customHeight="1" x14ac:dyDescent="0.25">
      <c r="E528" s="419"/>
    </row>
    <row r="529" spans="5:5" ht="15.75" customHeight="1" x14ac:dyDescent="0.25">
      <c r="E529" s="419"/>
    </row>
    <row r="530" spans="5:5" ht="15.75" customHeight="1" x14ac:dyDescent="0.25">
      <c r="E530" s="419"/>
    </row>
    <row r="531" spans="5:5" ht="15.75" customHeight="1" x14ac:dyDescent="0.25">
      <c r="E531" s="419"/>
    </row>
    <row r="532" spans="5:5" ht="15.75" customHeight="1" x14ac:dyDescent="0.25">
      <c r="E532" s="419"/>
    </row>
    <row r="533" spans="5:5" ht="15.75" customHeight="1" x14ac:dyDescent="0.25">
      <c r="E533" s="419"/>
    </row>
    <row r="534" spans="5:5" ht="15.75" customHeight="1" x14ac:dyDescent="0.25">
      <c r="E534" s="419"/>
    </row>
    <row r="535" spans="5:5" ht="15.75" customHeight="1" x14ac:dyDescent="0.25">
      <c r="E535" s="419"/>
    </row>
    <row r="536" spans="5:5" ht="15.75" customHeight="1" x14ac:dyDescent="0.25">
      <c r="E536" s="419"/>
    </row>
    <row r="537" spans="5:5" ht="15.75" customHeight="1" x14ac:dyDescent="0.25">
      <c r="E537" s="419"/>
    </row>
    <row r="538" spans="5:5" ht="15.75" customHeight="1" x14ac:dyDescent="0.25">
      <c r="E538" s="419"/>
    </row>
    <row r="539" spans="5:5" ht="15.75" customHeight="1" x14ac:dyDescent="0.25">
      <c r="E539" s="419"/>
    </row>
    <row r="540" spans="5:5" ht="15.75" customHeight="1" x14ac:dyDescent="0.25">
      <c r="E540" s="419"/>
    </row>
    <row r="541" spans="5:5" ht="15.75" customHeight="1" x14ac:dyDescent="0.25">
      <c r="E541" s="419"/>
    </row>
    <row r="542" spans="5:5" ht="15.75" customHeight="1" x14ac:dyDescent="0.25">
      <c r="E542" s="419"/>
    </row>
    <row r="543" spans="5:5" ht="15.75" customHeight="1" x14ac:dyDescent="0.25">
      <c r="E543" s="419"/>
    </row>
    <row r="544" spans="5:5" ht="15.75" customHeight="1" x14ac:dyDescent="0.25">
      <c r="E544" s="419"/>
    </row>
    <row r="545" spans="5:5" ht="15.75" customHeight="1" x14ac:dyDescent="0.25">
      <c r="E545" s="419"/>
    </row>
    <row r="546" spans="5:5" ht="15.75" customHeight="1" x14ac:dyDescent="0.25">
      <c r="E546" s="419"/>
    </row>
    <row r="547" spans="5:5" ht="15.75" customHeight="1" x14ac:dyDescent="0.25">
      <c r="E547" s="419"/>
    </row>
    <row r="548" spans="5:5" ht="15.75" customHeight="1" x14ac:dyDescent="0.25">
      <c r="E548" s="419"/>
    </row>
    <row r="549" spans="5:5" ht="15.75" customHeight="1" x14ac:dyDescent="0.25">
      <c r="E549" s="419"/>
    </row>
    <row r="550" spans="5:5" ht="15.75" customHeight="1" x14ac:dyDescent="0.25">
      <c r="E550" s="419"/>
    </row>
    <row r="551" spans="5:5" ht="15.75" customHeight="1" x14ac:dyDescent="0.25">
      <c r="E551" s="419"/>
    </row>
    <row r="552" spans="5:5" ht="15.75" customHeight="1" x14ac:dyDescent="0.25">
      <c r="E552" s="419"/>
    </row>
    <row r="553" spans="5:5" ht="15.75" customHeight="1" x14ac:dyDescent="0.25">
      <c r="E553" s="419"/>
    </row>
    <row r="554" spans="5:5" ht="15.75" customHeight="1" x14ac:dyDescent="0.25">
      <c r="E554" s="419"/>
    </row>
    <row r="555" spans="5:5" ht="15.75" customHeight="1" x14ac:dyDescent="0.25">
      <c r="E555" s="419"/>
    </row>
    <row r="556" spans="5:5" ht="15.75" customHeight="1" x14ac:dyDescent="0.25">
      <c r="E556" s="419"/>
    </row>
    <row r="557" spans="5:5" ht="15.75" customHeight="1" x14ac:dyDescent="0.25">
      <c r="E557" s="419"/>
    </row>
    <row r="558" spans="5:5" ht="15.75" customHeight="1" x14ac:dyDescent="0.25">
      <c r="E558" s="419"/>
    </row>
    <row r="559" spans="5:5" ht="15.75" customHeight="1" x14ac:dyDescent="0.25">
      <c r="E559" s="419"/>
    </row>
    <row r="560" spans="5:5" ht="15.75" customHeight="1" x14ac:dyDescent="0.25">
      <c r="E560" s="419"/>
    </row>
    <row r="561" spans="5:5" ht="15.75" customHeight="1" x14ac:dyDescent="0.25">
      <c r="E561" s="419"/>
    </row>
    <row r="562" spans="5:5" ht="15.75" customHeight="1" x14ac:dyDescent="0.25">
      <c r="E562" s="419"/>
    </row>
    <row r="563" spans="5:5" ht="15.75" customHeight="1" x14ac:dyDescent="0.25">
      <c r="E563" s="419"/>
    </row>
    <row r="564" spans="5:5" ht="15.75" customHeight="1" x14ac:dyDescent="0.25">
      <c r="E564" s="419"/>
    </row>
    <row r="565" spans="5:5" ht="15.75" customHeight="1" x14ac:dyDescent="0.25">
      <c r="E565" s="419"/>
    </row>
    <row r="566" spans="5:5" ht="15.75" customHeight="1" x14ac:dyDescent="0.25">
      <c r="E566" s="419"/>
    </row>
    <row r="567" spans="5:5" ht="15.75" customHeight="1" x14ac:dyDescent="0.25">
      <c r="E567" s="419"/>
    </row>
    <row r="568" spans="5:5" ht="15.75" customHeight="1" x14ac:dyDescent="0.25">
      <c r="E568" s="419"/>
    </row>
    <row r="569" spans="5:5" ht="15.75" customHeight="1" x14ac:dyDescent="0.25">
      <c r="E569" s="419"/>
    </row>
    <row r="570" spans="5:5" ht="15.75" customHeight="1" x14ac:dyDescent="0.25">
      <c r="E570" s="419"/>
    </row>
    <row r="571" spans="5:5" ht="15.75" customHeight="1" x14ac:dyDescent="0.25">
      <c r="E571" s="419"/>
    </row>
    <row r="572" spans="5:5" ht="15.75" customHeight="1" x14ac:dyDescent="0.25">
      <c r="E572" s="419"/>
    </row>
    <row r="573" spans="5:5" ht="15.75" customHeight="1" x14ac:dyDescent="0.25">
      <c r="E573" s="419"/>
    </row>
    <row r="574" spans="5:5" ht="15.75" customHeight="1" x14ac:dyDescent="0.25">
      <c r="E574" s="419"/>
    </row>
    <row r="575" spans="5:5" ht="15.75" customHeight="1" x14ac:dyDescent="0.25">
      <c r="E575" s="419"/>
    </row>
    <row r="576" spans="5:5" ht="15.75" customHeight="1" x14ac:dyDescent="0.25">
      <c r="E576" s="419"/>
    </row>
    <row r="577" spans="5:5" ht="15.75" customHeight="1" x14ac:dyDescent="0.25">
      <c r="E577" s="419"/>
    </row>
    <row r="578" spans="5:5" ht="15.75" customHeight="1" x14ac:dyDescent="0.25">
      <c r="E578" s="419"/>
    </row>
    <row r="579" spans="5:5" ht="15.75" customHeight="1" x14ac:dyDescent="0.25">
      <c r="E579" s="419"/>
    </row>
    <row r="580" spans="5:5" ht="15.75" customHeight="1" x14ac:dyDescent="0.25">
      <c r="E580" s="419"/>
    </row>
    <row r="581" spans="5:5" ht="15.75" customHeight="1" x14ac:dyDescent="0.25">
      <c r="E581" s="419"/>
    </row>
    <row r="582" spans="5:5" ht="15.75" customHeight="1" x14ac:dyDescent="0.25">
      <c r="E582" s="419"/>
    </row>
    <row r="583" spans="5:5" ht="15.75" customHeight="1" x14ac:dyDescent="0.25">
      <c r="E583" s="419"/>
    </row>
    <row r="584" spans="5:5" ht="15.75" customHeight="1" x14ac:dyDescent="0.25">
      <c r="E584" s="419"/>
    </row>
    <row r="585" spans="5:5" ht="15.75" customHeight="1" x14ac:dyDescent="0.25">
      <c r="E585" s="419"/>
    </row>
    <row r="586" spans="5:5" ht="15.75" customHeight="1" x14ac:dyDescent="0.25">
      <c r="E586" s="419"/>
    </row>
    <row r="587" spans="5:5" ht="15.75" customHeight="1" x14ac:dyDescent="0.25">
      <c r="E587" s="419"/>
    </row>
    <row r="588" spans="5:5" ht="15.75" customHeight="1" x14ac:dyDescent="0.25">
      <c r="E588" s="419"/>
    </row>
    <row r="589" spans="5:5" ht="15.75" customHeight="1" x14ac:dyDescent="0.25">
      <c r="E589" s="419"/>
    </row>
    <row r="590" spans="5:5" ht="15.75" customHeight="1" x14ac:dyDescent="0.25">
      <c r="E590" s="419"/>
    </row>
    <row r="591" spans="5:5" ht="15.75" customHeight="1" x14ac:dyDescent="0.25">
      <c r="E591" s="419"/>
    </row>
    <row r="592" spans="5:5" ht="15.75" customHeight="1" x14ac:dyDescent="0.25">
      <c r="E592" s="419"/>
    </row>
    <row r="593" spans="5:5" ht="15.75" customHeight="1" x14ac:dyDescent="0.25">
      <c r="E593" s="419"/>
    </row>
    <row r="594" spans="5:5" ht="15.75" customHeight="1" x14ac:dyDescent="0.25">
      <c r="E594" s="419"/>
    </row>
    <row r="595" spans="5:5" ht="15.75" customHeight="1" x14ac:dyDescent="0.25">
      <c r="E595" s="419"/>
    </row>
    <row r="596" spans="5:5" ht="15.75" customHeight="1" x14ac:dyDescent="0.25">
      <c r="E596" s="419"/>
    </row>
    <row r="597" spans="5:5" ht="15.75" customHeight="1" x14ac:dyDescent="0.25">
      <c r="E597" s="419"/>
    </row>
    <row r="598" spans="5:5" ht="15.75" customHeight="1" x14ac:dyDescent="0.25">
      <c r="E598" s="419"/>
    </row>
    <row r="599" spans="5:5" ht="15.75" customHeight="1" x14ac:dyDescent="0.25">
      <c r="E599" s="419"/>
    </row>
    <row r="600" spans="5:5" ht="15.75" customHeight="1" x14ac:dyDescent="0.25">
      <c r="E600" s="419"/>
    </row>
    <row r="601" spans="5:5" ht="15.75" customHeight="1" x14ac:dyDescent="0.25">
      <c r="E601" s="419"/>
    </row>
    <row r="602" spans="5:5" ht="15.75" customHeight="1" x14ac:dyDescent="0.25">
      <c r="E602" s="419"/>
    </row>
    <row r="603" spans="5:5" ht="15.75" customHeight="1" x14ac:dyDescent="0.25">
      <c r="E603" s="419"/>
    </row>
    <row r="604" spans="5:5" ht="15.75" customHeight="1" x14ac:dyDescent="0.25">
      <c r="E604" s="419"/>
    </row>
    <row r="605" spans="5:5" ht="15.75" customHeight="1" x14ac:dyDescent="0.25">
      <c r="E605" s="419"/>
    </row>
    <row r="606" spans="5:5" ht="15.75" customHeight="1" x14ac:dyDescent="0.25">
      <c r="E606" s="419"/>
    </row>
    <row r="607" spans="5:5" ht="15.75" customHeight="1" x14ac:dyDescent="0.25">
      <c r="E607" s="419"/>
    </row>
    <row r="608" spans="5:5" ht="15.75" customHeight="1" x14ac:dyDescent="0.25">
      <c r="E608" s="419"/>
    </row>
    <row r="609" spans="5:5" ht="15.75" customHeight="1" x14ac:dyDescent="0.25">
      <c r="E609" s="419"/>
    </row>
    <row r="610" spans="5:5" ht="15.75" customHeight="1" x14ac:dyDescent="0.25">
      <c r="E610" s="419"/>
    </row>
    <row r="611" spans="5:5" ht="15.75" customHeight="1" x14ac:dyDescent="0.25">
      <c r="E611" s="419"/>
    </row>
    <row r="612" spans="5:5" ht="15.75" customHeight="1" x14ac:dyDescent="0.25">
      <c r="E612" s="419"/>
    </row>
    <row r="613" spans="5:5" ht="15.75" customHeight="1" x14ac:dyDescent="0.25">
      <c r="E613" s="419"/>
    </row>
    <row r="614" spans="5:5" ht="15.75" customHeight="1" x14ac:dyDescent="0.25">
      <c r="E614" s="419"/>
    </row>
    <row r="615" spans="5:5" ht="15.75" customHeight="1" x14ac:dyDescent="0.25">
      <c r="E615" s="419"/>
    </row>
    <row r="616" spans="5:5" ht="15.75" customHeight="1" x14ac:dyDescent="0.25">
      <c r="E616" s="419"/>
    </row>
    <row r="617" spans="5:5" ht="15.75" customHeight="1" x14ac:dyDescent="0.25">
      <c r="E617" s="419"/>
    </row>
    <row r="618" spans="5:5" ht="15.75" customHeight="1" x14ac:dyDescent="0.25">
      <c r="E618" s="419"/>
    </row>
    <row r="619" spans="5:5" ht="15.75" customHeight="1" x14ac:dyDescent="0.25">
      <c r="E619" s="419"/>
    </row>
    <row r="620" spans="5:5" ht="15.75" customHeight="1" x14ac:dyDescent="0.25">
      <c r="E620" s="419"/>
    </row>
    <row r="621" spans="5:5" ht="15.75" customHeight="1" x14ac:dyDescent="0.25">
      <c r="E621" s="419"/>
    </row>
    <row r="622" spans="5:5" ht="15.75" customHeight="1" x14ac:dyDescent="0.25">
      <c r="E622" s="419"/>
    </row>
    <row r="623" spans="5:5" ht="15.75" customHeight="1" x14ac:dyDescent="0.25">
      <c r="E623" s="419"/>
    </row>
    <row r="624" spans="5:5" ht="15.75" customHeight="1" x14ac:dyDescent="0.25">
      <c r="E624" s="419"/>
    </row>
    <row r="625" spans="5:5" ht="15.75" customHeight="1" x14ac:dyDescent="0.25">
      <c r="E625" s="419"/>
    </row>
    <row r="626" spans="5:5" ht="15.75" customHeight="1" x14ac:dyDescent="0.25">
      <c r="E626" s="419"/>
    </row>
    <row r="627" spans="5:5" ht="15.75" customHeight="1" x14ac:dyDescent="0.25">
      <c r="E627" s="419"/>
    </row>
    <row r="628" spans="5:5" ht="15.75" customHeight="1" x14ac:dyDescent="0.25">
      <c r="E628" s="419"/>
    </row>
    <row r="629" spans="5:5" ht="15.75" customHeight="1" x14ac:dyDescent="0.25">
      <c r="E629" s="419"/>
    </row>
    <row r="630" spans="5:5" ht="15.75" customHeight="1" x14ac:dyDescent="0.25">
      <c r="E630" s="419"/>
    </row>
    <row r="631" spans="5:5" ht="15.75" customHeight="1" x14ac:dyDescent="0.25">
      <c r="E631" s="419"/>
    </row>
    <row r="632" spans="5:5" ht="15.75" customHeight="1" x14ac:dyDescent="0.25">
      <c r="E632" s="419"/>
    </row>
    <row r="633" spans="5:5" ht="15.75" customHeight="1" x14ac:dyDescent="0.25">
      <c r="E633" s="419"/>
    </row>
    <row r="634" spans="5:5" ht="15.75" customHeight="1" x14ac:dyDescent="0.25">
      <c r="E634" s="419"/>
    </row>
    <row r="635" spans="5:5" ht="15.75" customHeight="1" x14ac:dyDescent="0.25">
      <c r="E635" s="419"/>
    </row>
    <row r="636" spans="5:5" ht="15.75" customHeight="1" x14ac:dyDescent="0.25">
      <c r="E636" s="419"/>
    </row>
    <row r="637" spans="5:5" ht="15.75" customHeight="1" x14ac:dyDescent="0.25">
      <c r="E637" s="419"/>
    </row>
    <row r="638" spans="5:5" ht="15.75" customHeight="1" x14ac:dyDescent="0.25">
      <c r="E638" s="419"/>
    </row>
    <row r="639" spans="5:5" ht="15.75" customHeight="1" x14ac:dyDescent="0.25">
      <c r="E639" s="419"/>
    </row>
    <row r="640" spans="5:5" ht="15.75" customHeight="1" x14ac:dyDescent="0.25">
      <c r="E640" s="419"/>
    </row>
    <row r="641" spans="5:5" ht="15.75" customHeight="1" x14ac:dyDescent="0.25">
      <c r="E641" s="419"/>
    </row>
    <row r="642" spans="5:5" ht="15.75" customHeight="1" x14ac:dyDescent="0.25">
      <c r="E642" s="419"/>
    </row>
    <row r="643" spans="5:5" ht="15.75" customHeight="1" x14ac:dyDescent="0.25">
      <c r="E643" s="419"/>
    </row>
    <row r="644" spans="5:5" ht="15.75" customHeight="1" x14ac:dyDescent="0.25">
      <c r="E644" s="419"/>
    </row>
    <row r="645" spans="5:5" ht="15.75" customHeight="1" x14ac:dyDescent="0.25">
      <c r="E645" s="419"/>
    </row>
    <row r="646" spans="5:5" ht="15.75" customHeight="1" x14ac:dyDescent="0.25">
      <c r="E646" s="419"/>
    </row>
    <row r="647" spans="5:5" ht="15.75" customHeight="1" x14ac:dyDescent="0.25">
      <c r="E647" s="419"/>
    </row>
    <row r="648" spans="5:5" ht="15.75" customHeight="1" x14ac:dyDescent="0.25">
      <c r="E648" s="419"/>
    </row>
    <row r="649" spans="5:5" ht="15.75" customHeight="1" x14ac:dyDescent="0.25">
      <c r="E649" s="419"/>
    </row>
    <row r="650" spans="5:5" ht="15.75" customHeight="1" x14ac:dyDescent="0.25">
      <c r="E650" s="419"/>
    </row>
    <row r="651" spans="5:5" ht="15.75" customHeight="1" x14ac:dyDescent="0.25">
      <c r="E651" s="419"/>
    </row>
    <row r="652" spans="5:5" ht="15.75" customHeight="1" x14ac:dyDescent="0.25">
      <c r="E652" s="419"/>
    </row>
    <row r="653" spans="5:5" ht="15.75" customHeight="1" x14ac:dyDescent="0.25">
      <c r="E653" s="419"/>
    </row>
    <row r="654" spans="5:5" ht="15.75" customHeight="1" x14ac:dyDescent="0.25">
      <c r="E654" s="419"/>
    </row>
    <row r="655" spans="5:5" ht="15.75" customHeight="1" x14ac:dyDescent="0.25">
      <c r="E655" s="419"/>
    </row>
    <row r="656" spans="5:5" ht="15.75" customHeight="1" x14ac:dyDescent="0.25">
      <c r="E656" s="419"/>
    </row>
    <row r="657" spans="5:5" ht="15.75" customHeight="1" x14ac:dyDescent="0.25">
      <c r="E657" s="419"/>
    </row>
    <row r="658" spans="5:5" ht="15.75" customHeight="1" x14ac:dyDescent="0.25">
      <c r="E658" s="419"/>
    </row>
    <row r="659" spans="5:5" ht="15.75" customHeight="1" x14ac:dyDescent="0.25">
      <c r="E659" s="419"/>
    </row>
    <row r="660" spans="5:5" ht="15.75" customHeight="1" x14ac:dyDescent="0.25">
      <c r="E660" s="419"/>
    </row>
    <row r="661" spans="5:5" ht="15.75" customHeight="1" x14ac:dyDescent="0.25">
      <c r="E661" s="419"/>
    </row>
    <row r="662" spans="5:5" ht="15.75" customHeight="1" x14ac:dyDescent="0.25">
      <c r="E662" s="419"/>
    </row>
    <row r="663" spans="5:5" ht="15.75" customHeight="1" x14ac:dyDescent="0.25">
      <c r="E663" s="419"/>
    </row>
    <row r="664" spans="5:5" ht="15.75" customHeight="1" x14ac:dyDescent="0.25">
      <c r="E664" s="419"/>
    </row>
    <row r="665" spans="5:5" ht="15.75" customHeight="1" x14ac:dyDescent="0.25">
      <c r="E665" s="419"/>
    </row>
    <row r="666" spans="5:5" ht="15.75" customHeight="1" x14ac:dyDescent="0.25">
      <c r="E666" s="419"/>
    </row>
    <row r="667" spans="5:5" ht="15.75" customHeight="1" x14ac:dyDescent="0.25">
      <c r="E667" s="419"/>
    </row>
    <row r="668" spans="5:5" ht="15.75" customHeight="1" x14ac:dyDescent="0.25">
      <c r="E668" s="419"/>
    </row>
    <row r="669" spans="5:5" ht="15.75" customHeight="1" x14ac:dyDescent="0.25">
      <c r="E669" s="419"/>
    </row>
    <row r="670" spans="5:5" ht="15.75" customHeight="1" x14ac:dyDescent="0.25">
      <c r="E670" s="419"/>
    </row>
    <row r="671" spans="5:5" ht="15.75" customHeight="1" x14ac:dyDescent="0.25">
      <c r="E671" s="419"/>
    </row>
    <row r="672" spans="5:5" ht="15.75" customHeight="1" x14ac:dyDescent="0.25">
      <c r="E672" s="419"/>
    </row>
    <row r="673" spans="5:5" ht="15.75" customHeight="1" x14ac:dyDescent="0.25">
      <c r="E673" s="419"/>
    </row>
    <row r="674" spans="5:5" ht="15.75" customHeight="1" x14ac:dyDescent="0.25">
      <c r="E674" s="419"/>
    </row>
    <row r="675" spans="5:5" ht="15.75" customHeight="1" x14ac:dyDescent="0.25">
      <c r="E675" s="419"/>
    </row>
    <row r="676" spans="5:5" ht="15.75" customHeight="1" x14ac:dyDescent="0.25">
      <c r="E676" s="419"/>
    </row>
    <row r="677" spans="5:5" ht="15.75" customHeight="1" x14ac:dyDescent="0.25">
      <c r="E677" s="419"/>
    </row>
    <row r="678" spans="5:5" ht="15.75" customHeight="1" x14ac:dyDescent="0.25">
      <c r="E678" s="419"/>
    </row>
    <row r="679" spans="5:5" ht="15.75" customHeight="1" x14ac:dyDescent="0.25">
      <c r="E679" s="419"/>
    </row>
    <row r="680" spans="5:5" ht="15.75" customHeight="1" x14ac:dyDescent="0.25">
      <c r="E680" s="419"/>
    </row>
    <row r="681" spans="5:5" ht="15.75" customHeight="1" x14ac:dyDescent="0.25">
      <c r="E681" s="419"/>
    </row>
    <row r="682" spans="5:5" ht="15.75" customHeight="1" x14ac:dyDescent="0.25">
      <c r="E682" s="419"/>
    </row>
    <row r="683" spans="5:5" ht="15.75" customHeight="1" x14ac:dyDescent="0.25">
      <c r="E683" s="419"/>
    </row>
    <row r="684" spans="5:5" ht="15.75" customHeight="1" x14ac:dyDescent="0.25">
      <c r="E684" s="419"/>
    </row>
    <row r="685" spans="5:5" ht="15.75" customHeight="1" x14ac:dyDescent="0.25">
      <c r="E685" s="419"/>
    </row>
    <row r="686" spans="5:5" ht="15.75" customHeight="1" x14ac:dyDescent="0.25">
      <c r="E686" s="419"/>
    </row>
    <row r="687" spans="5:5" ht="15.75" customHeight="1" x14ac:dyDescent="0.25">
      <c r="E687" s="419"/>
    </row>
    <row r="688" spans="5:5" ht="15.75" customHeight="1" x14ac:dyDescent="0.25">
      <c r="E688" s="419"/>
    </row>
    <row r="689" spans="5:5" ht="15.75" customHeight="1" x14ac:dyDescent="0.25">
      <c r="E689" s="419"/>
    </row>
    <row r="690" spans="5:5" ht="15.75" customHeight="1" x14ac:dyDescent="0.25">
      <c r="E690" s="419"/>
    </row>
    <row r="691" spans="5:5" ht="15.75" customHeight="1" x14ac:dyDescent="0.25">
      <c r="E691" s="419"/>
    </row>
    <row r="692" spans="5:5" ht="15.75" customHeight="1" x14ac:dyDescent="0.25">
      <c r="E692" s="419"/>
    </row>
    <row r="693" spans="5:5" ht="15.75" customHeight="1" x14ac:dyDescent="0.25">
      <c r="E693" s="419"/>
    </row>
    <row r="694" spans="5:5" ht="15.75" customHeight="1" x14ac:dyDescent="0.25">
      <c r="E694" s="419"/>
    </row>
    <row r="695" spans="5:5" ht="15.75" customHeight="1" x14ac:dyDescent="0.25">
      <c r="E695" s="419"/>
    </row>
    <row r="696" spans="5:5" ht="15.75" customHeight="1" x14ac:dyDescent="0.25">
      <c r="E696" s="419"/>
    </row>
    <row r="697" spans="5:5" ht="15.75" customHeight="1" x14ac:dyDescent="0.25">
      <c r="E697" s="419"/>
    </row>
    <row r="698" spans="5:5" ht="15.75" customHeight="1" x14ac:dyDescent="0.25">
      <c r="E698" s="419"/>
    </row>
    <row r="699" spans="5:5" ht="15.75" customHeight="1" x14ac:dyDescent="0.25">
      <c r="E699" s="419"/>
    </row>
    <row r="700" spans="5:5" ht="15.75" customHeight="1" x14ac:dyDescent="0.25">
      <c r="E700" s="419"/>
    </row>
    <row r="701" spans="5:5" ht="15.75" customHeight="1" x14ac:dyDescent="0.25">
      <c r="E701" s="419"/>
    </row>
    <row r="702" spans="5:5" ht="15.75" customHeight="1" x14ac:dyDescent="0.25">
      <c r="E702" s="419"/>
    </row>
    <row r="703" spans="5:5" ht="15.75" customHeight="1" x14ac:dyDescent="0.25">
      <c r="E703" s="419"/>
    </row>
    <row r="704" spans="5:5" ht="15.75" customHeight="1" x14ac:dyDescent="0.25">
      <c r="E704" s="419"/>
    </row>
    <row r="705" spans="5:5" ht="15.75" customHeight="1" x14ac:dyDescent="0.25">
      <c r="E705" s="419"/>
    </row>
    <row r="706" spans="5:5" ht="15.75" customHeight="1" x14ac:dyDescent="0.25">
      <c r="E706" s="419"/>
    </row>
    <row r="707" spans="5:5" ht="15.75" customHeight="1" x14ac:dyDescent="0.25">
      <c r="E707" s="419"/>
    </row>
    <row r="708" spans="5:5" ht="15.75" customHeight="1" x14ac:dyDescent="0.25">
      <c r="E708" s="419"/>
    </row>
    <row r="709" spans="5:5" ht="15.75" customHeight="1" x14ac:dyDescent="0.25">
      <c r="E709" s="419"/>
    </row>
    <row r="710" spans="5:5" ht="15.75" customHeight="1" x14ac:dyDescent="0.25">
      <c r="E710" s="419"/>
    </row>
    <row r="711" spans="5:5" ht="15.75" customHeight="1" x14ac:dyDescent="0.25">
      <c r="E711" s="419"/>
    </row>
    <row r="712" spans="5:5" ht="15.75" customHeight="1" x14ac:dyDescent="0.25">
      <c r="E712" s="419"/>
    </row>
    <row r="713" spans="5:5" ht="15.75" customHeight="1" x14ac:dyDescent="0.25">
      <c r="E713" s="419"/>
    </row>
    <row r="714" spans="5:5" ht="15.75" customHeight="1" x14ac:dyDescent="0.25">
      <c r="E714" s="419"/>
    </row>
    <row r="715" spans="5:5" ht="15.75" customHeight="1" x14ac:dyDescent="0.25">
      <c r="E715" s="419"/>
    </row>
    <row r="716" spans="5:5" ht="15.75" customHeight="1" x14ac:dyDescent="0.25">
      <c r="E716" s="419"/>
    </row>
    <row r="717" spans="5:5" ht="15.75" customHeight="1" x14ac:dyDescent="0.25">
      <c r="E717" s="419"/>
    </row>
    <row r="718" spans="5:5" ht="15.75" customHeight="1" x14ac:dyDescent="0.25">
      <c r="E718" s="419"/>
    </row>
    <row r="719" spans="5:5" ht="15.75" customHeight="1" x14ac:dyDescent="0.25">
      <c r="E719" s="419"/>
    </row>
    <row r="720" spans="5:5" ht="15.75" customHeight="1" x14ac:dyDescent="0.25">
      <c r="E720" s="419"/>
    </row>
    <row r="721" spans="5:5" ht="15.75" customHeight="1" x14ac:dyDescent="0.25">
      <c r="E721" s="419"/>
    </row>
    <row r="722" spans="5:5" ht="15.75" customHeight="1" x14ac:dyDescent="0.25">
      <c r="E722" s="419"/>
    </row>
    <row r="723" spans="5:5" ht="15.75" customHeight="1" x14ac:dyDescent="0.25">
      <c r="E723" s="419"/>
    </row>
    <row r="724" spans="5:5" ht="15.75" customHeight="1" x14ac:dyDescent="0.25">
      <c r="E724" s="419"/>
    </row>
    <row r="725" spans="5:5" ht="15.75" customHeight="1" x14ac:dyDescent="0.25">
      <c r="E725" s="419"/>
    </row>
    <row r="726" spans="5:5" ht="15.75" customHeight="1" x14ac:dyDescent="0.25">
      <c r="E726" s="419"/>
    </row>
    <row r="727" spans="5:5" ht="15.75" customHeight="1" x14ac:dyDescent="0.25">
      <c r="E727" s="419"/>
    </row>
    <row r="728" spans="5:5" ht="15.75" customHeight="1" x14ac:dyDescent="0.25">
      <c r="E728" s="419"/>
    </row>
    <row r="729" spans="5:5" ht="15.75" customHeight="1" x14ac:dyDescent="0.25">
      <c r="E729" s="419"/>
    </row>
    <row r="730" spans="5:5" ht="15.75" customHeight="1" x14ac:dyDescent="0.25">
      <c r="E730" s="419"/>
    </row>
    <row r="731" spans="5:5" ht="15.75" customHeight="1" x14ac:dyDescent="0.25">
      <c r="E731" s="419"/>
    </row>
    <row r="732" spans="5:5" ht="15.75" customHeight="1" x14ac:dyDescent="0.25">
      <c r="E732" s="419"/>
    </row>
    <row r="733" spans="5:5" ht="15.75" customHeight="1" x14ac:dyDescent="0.25">
      <c r="E733" s="419"/>
    </row>
    <row r="734" spans="5:5" ht="15.75" customHeight="1" x14ac:dyDescent="0.25">
      <c r="E734" s="419"/>
    </row>
    <row r="735" spans="5:5" ht="15.75" customHeight="1" x14ac:dyDescent="0.25">
      <c r="E735" s="419"/>
    </row>
    <row r="736" spans="5:5" ht="15.75" customHeight="1" x14ac:dyDescent="0.25">
      <c r="E736" s="419"/>
    </row>
    <row r="737" spans="5:5" ht="15.75" customHeight="1" x14ac:dyDescent="0.25">
      <c r="E737" s="419"/>
    </row>
    <row r="738" spans="5:5" ht="15.75" customHeight="1" x14ac:dyDescent="0.25">
      <c r="E738" s="419"/>
    </row>
    <row r="739" spans="5:5" ht="15.75" customHeight="1" x14ac:dyDescent="0.25">
      <c r="E739" s="419"/>
    </row>
    <row r="740" spans="5:5" ht="15.75" customHeight="1" x14ac:dyDescent="0.25">
      <c r="E740" s="419"/>
    </row>
    <row r="741" spans="5:5" ht="15.75" customHeight="1" x14ac:dyDescent="0.25">
      <c r="E741" s="419"/>
    </row>
    <row r="742" spans="5:5" ht="15.75" customHeight="1" x14ac:dyDescent="0.25">
      <c r="E742" s="419"/>
    </row>
    <row r="743" spans="5:5" ht="15.75" customHeight="1" x14ac:dyDescent="0.25">
      <c r="E743" s="419"/>
    </row>
    <row r="744" spans="5:5" ht="15.75" customHeight="1" x14ac:dyDescent="0.25">
      <c r="E744" s="419"/>
    </row>
    <row r="745" spans="5:5" ht="15.75" customHeight="1" x14ac:dyDescent="0.25">
      <c r="E745" s="419"/>
    </row>
    <row r="746" spans="5:5" ht="15.75" customHeight="1" x14ac:dyDescent="0.25">
      <c r="E746" s="419"/>
    </row>
    <row r="747" spans="5:5" ht="15.75" customHeight="1" x14ac:dyDescent="0.25">
      <c r="E747" s="419"/>
    </row>
    <row r="748" spans="5:5" ht="15.75" customHeight="1" x14ac:dyDescent="0.25">
      <c r="E748" s="419"/>
    </row>
    <row r="749" spans="5:5" ht="15.75" customHeight="1" x14ac:dyDescent="0.25">
      <c r="E749" s="419"/>
    </row>
    <row r="750" spans="5:5" ht="15.75" customHeight="1" x14ac:dyDescent="0.25">
      <c r="E750" s="419"/>
    </row>
    <row r="751" spans="5:5" ht="15.75" customHeight="1" x14ac:dyDescent="0.25">
      <c r="E751" s="419"/>
    </row>
    <row r="752" spans="5:5" ht="15.75" customHeight="1" x14ac:dyDescent="0.25">
      <c r="E752" s="419"/>
    </row>
    <row r="753" spans="5:5" ht="15.75" customHeight="1" x14ac:dyDescent="0.25">
      <c r="E753" s="419"/>
    </row>
    <row r="754" spans="5:5" ht="15.75" customHeight="1" x14ac:dyDescent="0.25">
      <c r="E754" s="419"/>
    </row>
    <row r="755" spans="5:5" ht="15.75" customHeight="1" x14ac:dyDescent="0.25">
      <c r="E755" s="419"/>
    </row>
    <row r="756" spans="5:5" ht="15.75" customHeight="1" x14ac:dyDescent="0.25">
      <c r="E756" s="419"/>
    </row>
    <row r="757" spans="5:5" ht="15.75" customHeight="1" x14ac:dyDescent="0.25">
      <c r="E757" s="419"/>
    </row>
    <row r="758" spans="5:5" ht="15.75" customHeight="1" x14ac:dyDescent="0.25">
      <c r="E758" s="419"/>
    </row>
    <row r="759" spans="5:5" ht="15.75" customHeight="1" x14ac:dyDescent="0.25">
      <c r="E759" s="419"/>
    </row>
    <row r="760" spans="5:5" ht="15.75" customHeight="1" x14ac:dyDescent="0.25">
      <c r="E760" s="419"/>
    </row>
    <row r="761" spans="5:5" ht="15.75" customHeight="1" x14ac:dyDescent="0.25">
      <c r="E761" s="419"/>
    </row>
    <row r="762" spans="5:5" ht="15.75" customHeight="1" x14ac:dyDescent="0.25">
      <c r="E762" s="419"/>
    </row>
    <row r="763" spans="5:5" ht="15.75" customHeight="1" x14ac:dyDescent="0.25">
      <c r="E763" s="419"/>
    </row>
    <row r="764" spans="5:5" ht="15.75" customHeight="1" x14ac:dyDescent="0.25">
      <c r="E764" s="419"/>
    </row>
    <row r="765" spans="5:5" ht="15.75" customHeight="1" x14ac:dyDescent="0.25">
      <c r="E765" s="419"/>
    </row>
    <row r="766" spans="5:5" ht="15.75" customHeight="1" x14ac:dyDescent="0.25">
      <c r="E766" s="419"/>
    </row>
    <row r="767" spans="5:5" ht="15.75" customHeight="1" x14ac:dyDescent="0.25">
      <c r="E767" s="419"/>
    </row>
    <row r="768" spans="5:5" ht="15.75" customHeight="1" x14ac:dyDescent="0.25">
      <c r="E768" s="419"/>
    </row>
    <row r="769" spans="5:5" ht="15.75" customHeight="1" x14ac:dyDescent="0.25">
      <c r="E769" s="419"/>
    </row>
    <row r="770" spans="5:5" ht="15.75" customHeight="1" x14ac:dyDescent="0.25">
      <c r="E770" s="419"/>
    </row>
    <row r="771" spans="5:5" ht="15.75" customHeight="1" x14ac:dyDescent="0.25">
      <c r="E771" s="419"/>
    </row>
    <row r="772" spans="5:5" ht="15.75" customHeight="1" x14ac:dyDescent="0.25">
      <c r="E772" s="419"/>
    </row>
    <row r="773" spans="5:5" ht="15.75" customHeight="1" x14ac:dyDescent="0.25">
      <c r="E773" s="419"/>
    </row>
    <row r="774" spans="5:5" ht="15.75" customHeight="1" x14ac:dyDescent="0.25">
      <c r="E774" s="419"/>
    </row>
    <row r="775" spans="5:5" ht="15.75" customHeight="1" x14ac:dyDescent="0.25">
      <c r="E775" s="419"/>
    </row>
    <row r="776" spans="5:5" ht="15.75" customHeight="1" x14ac:dyDescent="0.25">
      <c r="E776" s="419"/>
    </row>
    <row r="777" spans="5:5" ht="15.75" customHeight="1" x14ac:dyDescent="0.25">
      <c r="E777" s="419"/>
    </row>
    <row r="778" spans="5:5" ht="15.75" customHeight="1" x14ac:dyDescent="0.25">
      <c r="E778" s="419"/>
    </row>
    <row r="779" spans="5:5" ht="15.75" customHeight="1" x14ac:dyDescent="0.25">
      <c r="E779" s="419"/>
    </row>
    <row r="780" spans="5:5" ht="15.75" customHeight="1" x14ac:dyDescent="0.25">
      <c r="E780" s="419"/>
    </row>
    <row r="781" spans="5:5" ht="15.75" customHeight="1" x14ac:dyDescent="0.25">
      <c r="E781" s="419"/>
    </row>
    <row r="782" spans="5:5" ht="15.75" customHeight="1" x14ac:dyDescent="0.25">
      <c r="E782" s="419"/>
    </row>
    <row r="783" spans="5:5" ht="15.75" customHeight="1" x14ac:dyDescent="0.25">
      <c r="E783" s="419"/>
    </row>
    <row r="784" spans="5:5" ht="15.75" customHeight="1" x14ac:dyDescent="0.25">
      <c r="E784" s="419"/>
    </row>
    <row r="785" spans="5:5" ht="15.75" customHeight="1" x14ac:dyDescent="0.25">
      <c r="E785" s="419"/>
    </row>
    <row r="786" spans="5:5" ht="15.75" customHeight="1" x14ac:dyDescent="0.25">
      <c r="E786" s="419"/>
    </row>
    <row r="787" spans="5:5" ht="15.75" customHeight="1" x14ac:dyDescent="0.25">
      <c r="E787" s="419"/>
    </row>
    <row r="788" spans="5:5" ht="15.75" customHeight="1" x14ac:dyDescent="0.25">
      <c r="E788" s="419"/>
    </row>
    <row r="789" spans="5:5" ht="15.75" customHeight="1" x14ac:dyDescent="0.25">
      <c r="E789" s="419"/>
    </row>
    <row r="790" spans="5:5" ht="15.75" customHeight="1" x14ac:dyDescent="0.25">
      <c r="E790" s="419"/>
    </row>
    <row r="791" spans="5:5" ht="15.75" customHeight="1" x14ac:dyDescent="0.25">
      <c r="E791" s="419"/>
    </row>
    <row r="792" spans="5:5" ht="15.75" customHeight="1" x14ac:dyDescent="0.25">
      <c r="E792" s="419"/>
    </row>
    <row r="793" spans="5:5" ht="15.75" customHeight="1" x14ac:dyDescent="0.25">
      <c r="E793" s="419"/>
    </row>
    <row r="794" spans="5:5" ht="15.75" customHeight="1" x14ac:dyDescent="0.25">
      <c r="E794" s="419"/>
    </row>
    <row r="795" spans="5:5" ht="15.75" customHeight="1" x14ac:dyDescent="0.25">
      <c r="E795" s="419"/>
    </row>
    <row r="796" spans="5:5" ht="15.75" customHeight="1" x14ac:dyDescent="0.25">
      <c r="E796" s="419"/>
    </row>
    <row r="797" spans="5:5" ht="15.75" customHeight="1" x14ac:dyDescent="0.25">
      <c r="E797" s="419"/>
    </row>
    <row r="798" spans="5:5" ht="15.75" customHeight="1" x14ac:dyDescent="0.25">
      <c r="E798" s="419"/>
    </row>
    <row r="799" spans="5:5" ht="15.75" customHeight="1" x14ac:dyDescent="0.25">
      <c r="E799" s="419"/>
    </row>
    <row r="800" spans="5:5" ht="15.75" customHeight="1" x14ac:dyDescent="0.25">
      <c r="E800" s="419"/>
    </row>
    <row r="801" spans="5:5" ht="15.75" customHeight="1" x14ac:dyDescent="0.25">
      <c r="E801" s="419"/>
    </row>
    <row r="802" spans="5:5" ht="15.75" customHeight="1" x14ac:dyDescent="0.25">
      <c r="E802" s="419"/>
    </row>
    <row r="803" spans="5:5" ht="15.75" customHeight="1" x14ac:dyDescent="0.25">
      <c r="E803" s="419"/>
    </row>
    <row r="804" spans="5:5" ht="15.75" customHeight="1" x14ac:dyDescent="0.25">
      <c r="E804" s="419"/>
    </row>
    <row r="805" spans="5:5" ht="15.75" customHeight="1" x14ac:dyDescent="0.25">
      <c r="E805" s="419"/>
    </row>
    <row r="806" spans="5:5" ht="15.75" customHeight="1" x14ac:dyDescent="0.25">
      <c r="E806" s="419"/>
    </row>
    <row r="807" spans="5:5" ht="15.75" customHeight="1" x14ac:dyDescent="0.25">
      <c r="E807" s="419"/>
    </row>
    <row r="808" spans="5:5" ht="15.75" customHeight="1" x14ac:dyDescent="0.25">
      <c r="E808" s="419"/>
    </row>
    <row r="809" spans="5:5" ht="15.75" customHeight="1" x14ac:dyDescent="0.25">
      <c r="E809" s="419"/>
    </row>
    <row r="810" spans="5:5" ht="15.75" customHeight="1" x14ac:dyDescent="0.25">
      <c r="E810" s="419"/>
    </row>
    <row r="811" spans="5:5" ht="15.75" customHeight="1" x14ac:dyDescent="0.25">
      <c r="E811" s="419"/>
    </row>
    <row r="812" spans="5:5" ht="15.75" customHeight="1" x14ac:dyDescent="0.25">
      <c r="E812" s="419"/>
    </row>
    <row r="813" spans="5:5" ht="15.75" customHeight="1" x14ac:dyDescent="0.25">
      <c r="E813" s="419"/>
    </row>
    <row r="814" spans="5:5" ht="15.75" customHeight="1" x14ac:dyDescent="0.25">
      <c r="E814" s="419"/>
    </row>
    <row r="815" spans="5:5" ht="15.75" customHeight="1" x14ac:dyDescent="0.25">
      <c r="E815" s="419"/>
    </row>
    <row r="816" spans="5:5" ht="15.75" customHeight="1" x14ac:dyDescent="0.25">
      <c r="E816" s="419"/>
    </row>
    <row r="817" spans="5:5" ht="15.75" customHeight="1" x14ac:dyDescent="0.25">
      <c r="E817" s="419"/>
    </row>
    <row r="818" spans="5:5" ht="15.75" customHeight="1" x14ac:dyDescent="0.25">
      <c r="E818" s="419"/>
    </row>
    <row r="819" spans="5:5" ht="15.75" customHeight="1" x14ac:dyDescent="0.25">
      <c r="E819" s="419"/>
    </row>
    <row r="820" spans="5:5" ht="15.75" customHeight="1" x14ac:dyDescent="0.25">
      <c r="E820" s="419"/>
    </row>
    <row r="821" spans="5:5" ht="15.75" customHeight="1" x14ac:dyDescent="0.25">
      <c r="E821" s="419"/>
    </row>
    <row r="822" spans="5:5" ht="15.75" customHeight="1" x14ac:dyDescent="0.25">
      <c r="E822" s="419"/>
    </row>
    <row r="823" spans="5:5" ht="15.75" customHeight="1" x14ac:dyDescent="0.25">
      <c r="E823" s="419"/>
    </row>
    <row r="824" spans="5:5" ht="15.75" customHeight="1" x14ac:dyDescent="0.25">
      <c r="E824" s="419"/>
    </row>
    <row r="825" spans="5:5" ht="15.75" customHeight="1" x14ac:dyDescent="0.25">
      <c r="E825" s="419"/>
    </row>
    <row r="826" spans="5:5" ht="15.75" customHeight="1" x14ac:dyDescent="0.25">
      <c r="E826" s="419"/>
    </row>
    <row r="827" spans="5:5" ht="15.75" customHeight="1" x14ac:dyDescent="0.25">
      <c r="E827" s="419"/>
    </row>
    <row r="828" spans="5:5" ht="15.75" customHeight="1" x14ac:dyDescent="0.25">
      <c r="E828" s="419"/>
    </row>
    <row r="829" spans="5:5" ht="15.75" customHeight="1" x14ac:dyDescent="0.25">
      <c r="E829" s="419"/>
    </row>
    <row r="830" spans="5:5" ht="15.75" customHeight="1" x14ac:dyDescent="0.25">
      <c r="E830" s="419"/>
    </row>
    <row r="831" spans="5:5" ht="15.75" customHeight="1" x14ac:dyDescent="0.25">
      <c r="E831" s="419"/>
    </row>
    <row r="832" spans="5:5" ht="15.75" customHeight="1" x14ac:dyDescent="0.25">
      <c r="E832" s="419"/>
    </row>
    <row r="833" spans="5:5" ht="15.75" customHeight="1" x14ac:dyDescent="0.25">
      <c r="E833" s="419"/>
    </row>
    <row r="834" spans="5:5" ht="15.75" customHeight="1" x14ac:dyDescent="0.25">
      <c r="E834" s="419"/>
    </row>
    <row r="835" spans="5:5" ht="15.75" customHeight="1" x14ac:dyDescent="0.25">
      <c r="E835" s="419"/>
    </row>
    <row r="836" spans="5:5" ht="15.75" customHeight="1" x14ac:dyDescent="0.25">
      <c r="E836" s="419"/>
    </row>
    <row r="837" spans="5:5" ht="15.75" customHeight="1" x14ac:dyDescent="0.25">
      <c r="E837" s="419"/>
    </row>
    <row r="838" spans="5:5" ht="15.75" customHeight="1" x14ac:dyDescent="0.25">
      <c r="E838" s="419"/>
    </row>
    <row r="839" spans="5:5" ht="15.75" customHeight="1" x14ac:dyDescent="0.25">
      <c r="E839" s="419"/>
    </row>
    <row r="840" spans="5:5" ht="15.75" customHeight="1" x14ac:dyDescent="0.25">
      <c r="E840" s="419"/>
    </row>
    <row r="841" spans="5:5" ht="15.75" customHeight="1" x14ac:dyDescent="0.25">
      <c r="E841" s="419"/>
    </row>
    <row r="842" spans="5:5" ht="15.75" customHeight="1" x14ac:dyDescent="0.25">
      <c r="E842" s="419"/>
    </row>
    <row r="843" spans="5:5" ht="15.75" customHeight="1" x14ac:dyDescent="0.25">
      <c r="E843" s="419"/>
    </row>
    <row r="844" spans="5:5" ht="15.75" customHeight="1" x14ac:dyDescent="0.25">
      <c r="E844" s="419"/>
    </row>
    <row r="845" spans="5:5" ht="15.75" customHeight="1" x14ac:dyDescent="0.25">
      <c r="E845" s="419"/>
    </row>
    <row r="846" spans="5:5" ht="15.75" customHeight="1" x14ac:dyDescent="0.25">
      <c r="E846" s="419"/>
    </row>
    <row r="847" spans="5:5" ht="15.75" customHeight="1" x14ac:dyDescent="0.25">
      <c r="E847" s="419"/>
    </row>
    <row r="848" spans="5:5" ht="15.75" customHeight="1" x14ac:dyDescent="0.25">
      <c r="E848" s="419"/>
    </row>
    <row r="849" spans="5:5" ht="15.75" customHeight="1" x14ac:dyDescent="0.25">
      <c r="E849" s="419"/>
    </row>
    <row r="850" spans="5:5" ht="15.75" customHeight="1" x14ac:dyDescent="0.25">
      <c r="E850" s="419"/>
    </row>
    <row r="851" spans="5:5" ht="15.75" customHeight="1" x14ac:dyDescent="0.25">
      <c r="E851" s="419"/>
    </row>
    <row r="852" spans="5:5" ht="15.75" customHeight="1" x14ac:dyDescent="0.25">
      <c r="E852" s="419"/>
    </row>
    <row r="853" spans="5:5" ht="15.75" customHeight="1" x14ac:dyDescent="0.25">
      <c r="E853" s="419"/>
    </row>
    <row r="854" spans="5:5" ht="15.75" customHeight="1" x14ac:dyDescent="0.25">
      <c r="E854" s="419"/>
    </row>
    <row r="855" spans="5:5" ht="15.75" customHeight="1" x14ac:dyDescent="0.25">
      <c r="E855" s="419"/>
    </row>
    <row r="856" spans="5:5" ht="15.75" customHeight="1" x14ac:dyDescent="0.25">
      <c r="E856" s="419"/>
    </row>
    <row r="857" spans="5:5" ht="15.75" customHeight="1" x14ac:dyDescent="0.25">
      <c r="E857" s="419"/>
    </row>
    <row r="858" spans="5:5" ht="15.75" customHeight="1" x14ac:dyDescent="0.25">
      <c r="E858" s="419"/>
    </row>
    <row r="859" spans="5:5" ht="15.75" customHeight="1" x14ac:dyDescent="0.25">
      <c r="E859" s="419"/>
    </row>
    <row r="860" spans="5:5" ht="15.75" customHeight="1" x14ac:dyDescent="0.25">
      <c r="E860" s="419"/>
    </row>
    <row r="861" spans="5:5" ht="15.75" customHeight="1" x14ac:dyDescent="0.25">
      <c r="E861" s="419"/>
    </row>
    <row r="862" spans="5:5" ht="15.75" customHeight="1" x14ac:dyDescent="0.25">
      <c r="E862" s="419"/>
    </row>
    <row r="863" spans="5:5" ht="15.75" customHeight="1" x14ac:dyDescent="0.25">
      <c r="E863" s="419"/>
    </row>
    <row r="864" spans="5:5" ht="15.75" customHeight="1" x14ac:dyDescent="0.25">
      <c r="E864" s="419"/>
    </row>
    <row r="865" spans="5:5" ht="15.75" customHeight="1" x14ac:dyDescent="0.25">
      <c r="E865" s="419"/>
    </row>
    <row r="866" spans="5:5" ht="15.75" customHeight="1" x14ac:dyDescent="0.25">
      <c r="E866" s="419"/>
    </row>
    <row r="867" spans="5:5" ht="15.75" customHeight="1" x14ac:dyDescent="0.25">
      <c r="E867" s="419"/>
    </row>
    <row r="868" spans="5:5" ht="15.75" customHeight="1" x14ac:dyDescent="0.25">
      <c r="E868" s="419"/>
    </row>
    <row r="869" spans="5:5" ht="15.75" customHeight="1" x14ac:dyDescent="0.25">
      <c r="E869" s="419"/>
    </row>
    <row r="870" spans="5:5" ht="15.75" customHeight="1" x14ac:dyDescent="0.25">
      <c r="E870" s="419"/>
    </row>
    <row r="871" spans="5:5" ht="15.75" customHeight="1" x14ac:dyDescent="0.25">
      <c r="E871" s="419"/>
    </row>
    <row r="872" spans="5:5" ht="15.75" customHeight="1" x14ac:dyDescent="0.25">
      <c r="E872" s="419"/>
    </row>
    <row r="873" spans="5:5" ht="15.75" customHeight="1" x14ac:dyDescent="0.25">
      <c r="E873" s="419"/>
    </row>
    <row r="874" spans="5:5" ht="15.75" customHeight="1" x14ac:dyDescent="0.25">
      <c r="E874" s="419"/>
    </row>
    <row r="875" spans="5:5" ht="15.75" customHeight="1" x14ac:dyDescent="0.25">
      <c r="E875" s="419"/>
    </row>
    <row r="876" spans="5:5" ht="15.75" customHeight="1" x14ac:dyDescent="0.25">
      <c r="E876" s="419"/>
    </row>
    <row r="877" spans="5:5" ht="15.75" customHeight="1" x14ac:dyDescent="0.25">
      <c r="E877" s="419"/>
    </row>
    <row r="878" spans="5:5" ht="15.75" customHeight="1" x14ac:dyDescent="0.25">
      <c r="E878" s="419"/>
    </row>
    <row r="879" spans="5:5" ht="15.75" customHeight="1" x14ac:dyDescent="0.25">
      <c r="E879" s="419"/>
    </row>
    <row r="880" spans="5:5" ht="15.75" customHeight="1" x14ac:dyDescent="0.25">
      <c r="E880" s="419"/>
    </row>
    <row r="881" spans="5:5" ht="15.75" customHeight="1" x14ac:dyDescent="0.25">
      <c r="E881" s="419"/>
    </row>
    <row r="882" spans="5:5" ht="15.75" customHeight="1" x14ac:dyDescent="0.25">
      <c r="E882" s="419"/>
    </row>
    <row r="883" spans="5:5" ht="15.75" customHeight="1" x14ac:dyDescent="0.25">
      <c r="E883" s="419"/>
    </row>
    <row r="884" spans="5:5" ht="15.75" customHeight="1" x14ac:dyDescent="0.25">
      <c r="E884" s="419"/>
    </row>
    <row r="885" spans="5:5" ht="15.75" customHeight="1" x14ac:dyDescent="0.25">
      <c r="E885" s="419"/>
    </row>
    <row r="886" spans="5:5" ht="15.75" customHeight="1" x14ac:dyDescent="0.25">
      <c r="E886" s="419"/>
    </row>
    <row r="887" spans="5:5" ht="15.75" customHeight="1" x14ac:dyDescent="0.25">
      <c r="E887" s="419"/>
    </row>
    <row r="888" spans="5:5" ht="15.75" customHeight="1" x14ac:dyDescent="0.25">
      <c r="E888" s="419"/>
    </row>
    <row r="889" spans="5:5" ht="15.75" customHeight="1" x14ac:dyDescent="0.25">
      <c r="E889" s="419"/>
    </row>
    <row r="890" spans="5:5" ht="15.75" customHeight="1" x14ac:dyDescent="0.25">
      <c r="E890" s="419"/>
    </row>
    <row r="891" spans="5:5" ht="15.75" customHeight="1" x14ac:dyDescent="0.25">
      <c r="E891" s="419"/>
    </row>
    <row r="892" spans="5:5" ht="15.75" customHeight="1" x14ac:dyDescent="0.25">
      <c r="E892" s="419"/>
    </row>
    <row r="893" spans="5:5" ht="15.75" customHeight="1" x14ac:dyDescent="0.25">
      <c r="E893" s="419"/>
    </row>
    <row r="894" spans="5:5" ht="15.75" customHeight="1" x14ac:dyDescent="0.25">
      <c r="E894" s="419"/>
    </row>
    <row r="895" spans="5:5" ht="15.75" customHeight="1" x14ac:dyDescent="0.25">
      <c r="E895" s="419"/>
    </row>
    <row r="896" spans="5:5" ht="15.75" customHeight="1" x14ac:dyDescent="0.25">
      <c r="E896" s="419"/>
    </row>
    <row r="897" spans="5:5" ht="15.75" customHeight="1" x14ac:dyDescent="0.25">
      <c r="E897" s="419"/>
    </row>
    <row r="898" spans="5:5" ht="15.75" customHeight="1" x14ac:dyDescent="0.25">
      <c r="E898" s="419"/>
    </row>
    <row r="899" spans="5:5" ht="15.75" customHeight="1" x14ac:dyDescent="0.25">
      <c r="E899" s="419"/>
    </row>
    <row r="900" spans="5:5" ht="15.75" customHeight="1" x14ac:dyDescent="0.25">
      <c r="E900" s="419"/>
    </row>
    <row r="901" spans="5:5" ht="15.75" customHeight="1" x14ac:dyDescent="0.25">
      <c r="E901" s="419"/>
    </row>
    <row r="902" spans="5:5" ht="15.75" customHeight="1" x14ac:dyDescent="0.25">
      <c r="E902" s="419"/>
    </row>
    <row r="903" spans="5:5" ht="15.75" customHeight="1" x14ac:dyDescent="0.25">
      <c r="E903" s="419"/>
    </row>
    <row r="904" spans="5:5" ht="15.75" customHeight="1" x14ac:dyDescent="0.25">
      <c r="E904" s="419"/>
    </row>
    <row r="905" spans="5:5" ht="15.75" customHeight="1" x14ac:dyDescent="0.25">
      <c r="E905" s="419"/>
    </row>
    <row r="906" spans="5:5" ht="15.75" customHeight="1" x14ac:dyDescent="0.25">
      <c r="E906" s="419"/>
    </row>
    <row r="907" spans="5:5" ht="15.75" customHeight="1" x14ac:dyDescent="0.25">
      <c r="E907" s="419"/>
    </row>
    <row r="908" spans="5:5" ht="15.75" customHeight="1" x14ac:dyDescent="0.25">
      <c r="E908" s="419"/>
    </row>
    <row r="909" spans="5:5" ht="15.75" customHeight="1" x14ac:dyDescent="0.25">
      <c r="E909" s="419"/>
    </row>
    <row r="910" spans="5:5" ht="15.75" customHeight="1" x14ac:dyDescent="0.25">
      <c r="E910" s="419"/>
    </row>
    <row r="911" spans="5:5" ht="15.75" customHeight="1" x14ac:dyDescent="0.25">
      <c r="E911" s="419"/>
    </row>
    <row r="912" spans="5:5" ht="15.75" customHeight="1" x14ac:dyDescent="0.25">
      <c r="E912" s="419"/>
    </row>
    <row r="913" spans="5:5" ht="15.75" customHeight="1" x14ac:dyDescent="0.25">
      <c r="E913" s="419"/>
    </row>
    <row r="914" spans="5:5" ht="15.75" customHeight="1" x14ac:dyDescent="0.25">
      <c r="E914" s="419"/>
    </row>
    <row r="915" spans="5:5" ht="15.75" customHeight="1" x14ac:dyDescent="0.25">
      <c r="E915" s="419"/>
    </row>
    <row r="916" spans="5:5" ht="15.75" customHeight="1" x14ac:dyDescent="0.25">
      <c r="E916" s="419"/>
    </row>
    <row r="917" spans="5:5" ht="15.75" customHeight="1" x14ac:dyDescent="0.25">
      <c r="E917" s="419"/>
    </row>
    <row r="918" spans="5:5" ht="15.75" customHeight="1" x14ac:dyDescent="0.25">
      <c r="E918" s="419"/>
    </row>
    <row r="919" spans="5:5" ht="15.75" customHeight="1" x14ac:dyDescent="0.25">
      <c r="E919" s="419"/>
    </row>
    <row r="920" spans="5:5" ht="15.75" customHeight="1" x14ac:dyDescent="0.25">
      <c r="E920" s="419"/>
    </row>
    <row r="921" spans="5:5" ht="15.75" customHeight="1" x14ac:dyDescent="0.25">
      <c r="E921" s="419"/>
    </row>
    <row r="922" spans="5:5" ht="15.75" customHeight="1" x14ac:dyDescent="0.25">
      <c r="E922" s="419"/>
    </row>
    <row r="923" spans="5:5" ht="15.75" customHeight="1" x14ac:dyDescent="0.25">
      <c r="E923" s="419"/>
    </row>
    <row r="924" spans="5:5" ht="15.75" customHeight="1" x14ac:dyDescent="0.25">
      <c r="E924" s="419"/>
    </row>
    <row r="925" spans="5:5" ht="15.75" customHeight="1" x14ac:dyDescent="0.25">
      <c r="E925" s="419"/>
    </row>
    <row r="926" spans="5:5" ht="15.75" customHeight="1" x14ac:dyDescent="0.25">
      <c r="E926" s="419"/>
    </row>
    <row r="927" spans="5:5" ht="15.75" customHeight="1" x14ac:dyDescent="0.25">
      <c r="E927" s="419"/>
    </row>
    <row r="928" spans="5:5" ht="15.75" customHeight="1" x14ac:dyDescent="0.25">
      <c r="E928" s="419"/>
    </row>
    <row r="929" spans="5:5" ht="15.75" customHeight="1" x14ac:dyDescent="0.25">
      <c r="E929" s="419"/>
    </row>
    <row r="930" spans="5:5" ht="15.75" customHeight="1" x14ac:dyDescent="0.25">
      <c r="E930" s="419"/>
    </row>
    <row r="931" spans="5:5" ht="15.75" customHeight="1" x14ac:dyDescent="0.25">
      <c r="E931" s="419"/>
    </row>
    <row r="932" spans="5:5" ht="15.75" customHeight="1" x14ac:dyDescent="0.25">
      <c r="E932" s="419"/>
    </row>
    <row r="933" spans="5:5" ht="15.75" customHeight="1" x14ac:dyDescent="0.25">
      <c r="E933" s="419"/>
    </row>
    <row r="934" spans="5:5" ht="15.75" customHeight="1" x14ac:dyDescent="0.25">
      <c r="E934" s="419"/>
    </row>
    <row r="935" spans="5:5" ht="15.75" customHeight="1" x14ac:dyDescent="0.25">
      <c r="E935" s="419"/>
    </row>
    <row r="936" spans="5:5" ht="15.75" customHeight="1" x14ac:dyDescent="0.25">
      <c r="E936" s="419"/>
    </row>
    <row r="937" spans="5:5" ht="15.75" customHeight="1" x14ac:dyDescent="0.25">
      <c r="E937" s="419"/>
    </row>
    <row r="938" spans="5:5" ht="15.75" customHeight="1" x14ac:dyDescent="0.25">
      <c r="E938" s="419"/>
    </row>
    <row r="939" spans="5:5" ht="15.75" customHeight="1" x14ac:dyDescent="0.25">
      <c r="E939" s="419"/>
    </row>
    <row r="940" spans="5:5" ht="15.75" customHeight="1" x14ac:dyDescent="0.25">
      <c r="E940" s="419"/>
    </row>
    <row r="941" spans="5:5" ht="15.75" customHeight="1" x14ac:dyDescent="0.25">
      <c r="E941" s="419"/>
    </row>
    <row r="942" spans="5:5" ht="15.75" customHeight="1" x14ac:dyDescent="0.25">
      <c r="E942" s="419"/>
    </row>
    <row r="943" spans="5:5" ht="15.75" customHeight="1" x14ac:dyDescent="0.25">
      <c r="E943" s="419"/>
    </row>
    <row r="944" spans="5:5" ht="15.75" customHeight="1" x14ac:dyDescent="0.25">
      <c r="E944" s="419"/>
    </row>
    <row r="945" spans="5:5" ht="15.75" customHeight="1" x14ac:dyDescent="0.25">
      <c r="E945" s="419"/>
    </row>
    <row r="946" spans="5:5" ht="15.75" customHeight="1" x14ac:dyDescent="0.25">
      <c r="E946" s="419"/>
    </row>
    <row r="947" spans="5:5" ht="15.75" customHeight="1" x14ac:dyDescent="0.25">
      <c r="E947" s="419"/>
    </row>
    <row r="948" spans="5:5" ht="15.75" customHeight="1" x14ac:dyDescent="0.25">
      <c r="E948" s="419"/>
    </row>
    <row r="949" spans="5:5" ht="15.75" customHeight="1" x14ac:dyDescent="0.25">
      <c r="E949" s="419"/>
    </row>
    <row r="950" spans="5:5" ht="15.75" customHeight="1" x14ac:dyDescent="0.25">
      <c r="E950" s="419"/>
    </row>
    <row r="951" spans="5:5" ht="15.75" customHeight="1" x14ac:dyDescent="0.25">
      <c r="E951" s="419"/>
    </row>
    <row r="952" spans="5:5" ht="15.75" customHeight="1" x14ac:dyDescent="0.25">
      <c r="E952" s="419"/>
    </row>
    <row r="953" spans="5:5" ht="15.75" customHeight="1" x14ac:dyDescent="0.25">
      <c r="E953" s="419"/>
    </row>
    <row r="954" spans="5:5" ht="15.75" customHeight="1" x14ac:dyDescent="0.25">
      <c r="E954" s="419"/>
    </row>
    <row r="955" spans="5:5" ht="15.75" customHeight="1" x14ac:dyDescent="0.25">
      <c r="E955" s="419"/>
    </row>
    <row r="956" spans="5:5" ht="15.75" customHeight="1" x14ac:dyDescent="0.25">
      <c r="E956" s="419"/>
    </row>
    <row r="957" spans="5:5" ht="15.75" customHeight="1" x14ac:dyDescent="0.25">
      <c r="E957" s="419"/>
    </row>
    <row r="958" spans="5:5" ht="15.75" customHeight="1" x14ac:dyDescent="0.25">
      <c r="E958" s="419"/>
    </row>
    <row r="959" spans="5:5" ht="15.75" customHeight="1" x14ac:dyDescent="0.25">
      <c r="E959" s="419"/>
    </row>
    <row r="960" spans="5:5" ht="15.75" customHeight="1" x14ac:dyDescent="0.25">
      <c r="E960" s="419"/>
    </row>
    <row r="961" spans="5:5" ht="15.75" customHeight="1" x14ac:dyDescent="0.25">
      <c r="E961" s="419"/>
    </row>
    <row r="962" spans="5:5" ht="15.75" customHeight="1" x14ac:dyDescent="0.25">
      <c r="E962" s="419"/>
    </row>
    <row r="963" spans="5:5" ht="15.75" customHeight="1" x14ac:dyDescent="0.25">
      <c r="E963" s="419"/>
    </row>
    <row r="964" spans="5:5" ht="15.75" customHeight="1" x14ac:dyDescent="0.25">
      <c r="E964" s="419"/>
    </row>
    <row r="965" spans="5:5" ht="15.75" customHeight="1" x14ac:dyDescent="0.25">
      <c r="E965" s="419"/>
    </row>
    <row r="966" spans="5:5" ht="15.75" customHeight="1" x14ac:dyDescent="0.25">
      <c r="E966" s="419"/>
    </row>
    <row r="967" spans="5:5" ht="15.75" customHeight="1" x14ac:dyDescent="0.25">
      <c r="E967" s="419"/>
    </row>
    <row r="968" spans="5:5" ht="15.75" customHeight="1" x14ac:dyDescent="0.25">
      <c r="E968" s="419"/>
    </row>
    <row r="969" spans="5:5" ht="15.75" customHeight="1" x14ac:dyDescent="0.25">
      <c r="E969" s="419"/>
    </row>
    <row r="970" spans="5:5" ht="15.75" customHeight="1" x14ac:dyDescent="0.25">
      <c r="E970" s="419"/>
    </row>
    <row r="971" spans="5:5" ht="15.75" customHeight="1" x14ac:dyDescent="0.25">
      <c r="E971" s="419"/>
    </row>
    <row r="972" spans="5:5" ht="15.75" customHeight="1" x14ac:dyDescent="0.25">
      <c r="E972" s="419"/>
    </row>
    <row r="973" spans="5:5" ht="15.75" customHeight="1" x14ac:dyDescent="0.25">
      <c r="E973" s="419"/>
    </row>
    <row r="974" spans="5:5" ht="15.75" customHeight="1" x14ac:dyDescent="0.25">
      <c r="E974" s="419"/>
    </row>
    <row r="975" spans="5:5" ht="15.75" customHeight="1" x14ac:dyDescent="0.25">
      <c r="E975" s="419"/>
    </row>
    <row r="976" spans="5:5" ht="15.75" customHeight="1" x14ac:dyDescent="0.25">
      <c r="E976" s="419"/>
    </row>
    <row r="977" spans="5:5" ht="15.75" customHeight="1" x14ac:dyDescent="0.25">
      <c r="E977" s="419"/>
    </row>
    <row r="978" spans="5:5" ht="15.75" customHeight="1" x14ac:dyDescent="0.25">
      <c r="E978" s="419"/>
    </row>
    <row r="979" spans="5:5" ht="15.75" customHeight="1" x14ac:dyDescent="0.25">
      <c r="E979" s="419"/>
    </row>
    <row r="980" spans="5:5" ht="15.75" customHeight="1" x14ac:dyDescent="0.25">
      <c r="E980" s="419"/>
    </row>
    <row r="981" spans="5:5" ht="15.75" customHeight="1" x14ac:dyDescent="0.25">
      <c r="E981" s="419"/>
    </row>
    <row r="982" spans="5:5" ht="15.75" customHeight="1" x14ac:dyDescent="0.25">
      <c r="E982" s="419"/>
    </row>
    <row r="983" spans="5:5" ht="15.75" customHeight="1" x14ac:dyDescent="0.25">
      <c r="E983" s="419"/>
    </row>
    <row r="984" spans="5:5" ht="15.75" customHeight="1" x14ac:dyDescent="0.25">
      <c r="E984" s="419"/>
    </row>
    <row r="985" spans="5:5" ht="15.75" customHeight="1" x14ac:dyDescent="0.25">
      <c r="E985" s="419"/>
    </row>
    <row r="986" spans="5:5" ht="15.75" customHeight="1" x14ac:dyDescent="0.25">
      <c r="E986" s="419"/>
    </row>
    <row r="987" spans="5:5" ht="15.75" customHeight="1" x14ac:dyDescent="0.25">
      <c r="E987" s="419"/>
    </row>
    <row r="988" spans="5:5" ht="15.75" customHeight="1" x14ac:dyDescent="0.25">
      <c r="E988" s="419"/>
    </row>
    <row r="989" spans="5:5" ht="15.75" customHeight="1" x14ac:dyDescent="0.25">
      <c r="E989" s="419"/>
    </row>
    <row r="990" spans="5:5" ht="15.75" customHeight="1" x14ac:dyDescent="0.25">
      <c r="E990" s="419"/>
    </row>
    <row r="991" spans="5:5" ht="15.75" customHeight="1" x14ac:dyDescent="0.25">
      <c r="E991" s="419"/>
    </row>
    <row r="992" spans="5:5" ht="15.75" customHeight="1" x14ac:dyDescent="0.25">
      <c r="E992" s="419"/>
    </row>
    <row r="993" spans="5:5" ht="15.75" customHeight="1" x14ac:dyDescent="0.25">
      <c r="E993" s="419"/>
    </row>
    <row r="994" spans="5:5" ht="15.75" customHeight="1" x14ac:dyDescent="0.25">
      <c r="E994" s="419"/>
    </row>
    <row r="995" spans="5:5" ht="15.75" customHeight="1" x14ac:dyDescent="0.25">
      <c r="E995" s="419"/>
    </row>
    <row r="996" spans="5:5" ht="15.75" customHeight="1" x14ac:dyDescent="0.25">
      <c r="E996" s="419"/>
    </row>
    <row r="997" spans="5:5" ht="15.75" customHeight="1" x14ac:dyDescent="0.25">
      <c r="E997" s="419"/>
    </row>
    <row r="998" spans="5:5" ht="15.75" customHeight="1" x14ac:dyDescent="0.25">
      <c r="E998" s="419"/>
    </row>
    <row r="999" spans="5:5" ht="15.75" customHeight="1" x14ac:dyDescent="0.25">
      <c r="E999" s="419"/>
    </row>
    <row r="1000" spans="5:5" ht="15.75" customHeight="1" x14ac:dyDescent="0.25">
      <c r="E1000" s="419"/>
    </row>
    <row r="1001" spans="5:5" ht="15.75" customHeight="1" x14ac:dyDescent="0.25">
      <c r="E1001" s="41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2:E52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7:E37"/>
    <mergeCell ref="B46:E46"/>
    <mergeCell ref="B73:E73"/>
    <mergeCell ref="B74:E74"/>
    <mergeCell ref="B56:E56"/>
    <mergeCell ref="B57:E57"/>
    <mergeCell ref="C58:D58"/>
    <mergeCell ref="B64:E64"/>
    <mergeCell ref="B68:E68"/>
    <mergeCell ref="B72:E7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6C3AF-668B-47C9-BFD7-F37DE6441FEA}">
  <dimension ref="B1:N967"/>
  <sheetViews>
    <sheetView topLeftCell="A22" workbookViewId="0">
      <selection activeCell="F14" sqref="F14:K14"/>
    </sheetView>
  </sheetViews>
  <sheetFormatPr baseColWidth="10" defaultColWidth="14.44140625" defaultRowHeight="12" x14ac:dyDescent="0.25"/>
  <cols>
    <col min="1" max="2" width="5.33203125" style="344" customWidth="1"/>
    <col min="3" max="3" width="37.88671875" style="344" customWidth="1"/>
    <col min="4" max="4" width="8.44140625" style="344" customWidth="1"/>
    <col min="5" max="5" width="7.88671875" style="344" customWidth="1"/>
    <col min="6" max="6" width="8" style="344" customWidth="1"/>
    <col min="7" max="7" width="8.88671875" style="344" customWidth="1"/>
    <col min="8" max="8" width="6.44140625" style="344" customWidth="1"/>
    <col min="9" max="9" width="9.5546875" style="344" customWidth="1"/>
    <col min="10" max="10" width="11.44140625" style="344" customWidth="1"/>
    <col min="11" max="11" width="13.33203125" style="344" customWidth="1"/>
    <col min="12" max="13" width="10.6640625" style="344" customWidth="1"/>
    <col min="14" max="14" width="12.88671875" style="344" customWidth="1"/>
    <col min="15" max="26" width="10.6640625" style="344" customWidth="1"/>
    <col min="27" max="16384" width="14.44140625" style="344"/>
  </cols>
  <sheetData>
    <row r="1" spans="2:11" x14ac:dyDescent="0.25">
      <c r="E1" s="419"/>
    </row>
    <row r="2" spans="2:11" ht="12.6" thickBot="1" x14ac:dyDescent="0.3">
      <c r="E2" s="419"/>
    </row>
    <row r="3" spans="2:11" x14ac:dyDescent="0.25">
      <c r="B3" s="734" t="s">
        <v>98</v>
      </c>
      <c r="C3" s="735"/>
      <c r="D3" s="735"/>
      <c r="E3" s="735"/>
      <c r="F3" s="735"/>
      <c r="G3" s="735"/>
      <c r="H3" s="735"/>
      <c r="I3" s="735"/>
      <c r="J3" s="735"/>
      <c r="K3" s="736"/>
    </row>
    <row r="4" spans="2:11" x14ac:dyDescent="0.25">
      <c r="B4" s="730" t="s">
        <v>370</v>
      </c>
      <c r="C4" s="737"/>
      <c r="D4" s="737"/>
      <c r="E4" s="737"/>
      <c r="F4" s="737"/>
      <c r="G4" s="737"/>
      <c r="H4" s="737"/>
      <c r="I4" s="737"/>
      <c r="J4" s="737"/>
      <c r="K4" s="729"/>
    </row>
    <row r="5" spans="2:11" x14ac:dyDescent="0.25">
      <c r="B5" s="730" t="s">
        <v>172</v>
      </c>
      <c r="C5" s="737"/>
      <c r="D5" s="737"/>
      <c r="E5" s="737"/>
      <c r="F5" s="737"/>
      <c r="G5" s="737"/>
      <c r="H5" s="737"/>
      <c r="I5" s="737"/>
      <c r="J5" s="737"/>
      <c r="K5" s="729"/>
    </row>
    <row r="6" spans="2:11" x14ac:dyDescent="0.25">
      <c r="B6" s="730" t="s">
        <v>100</v>
      </c>
      <c r="C6" s="737"/>
      <c r="D6" s="737"/>
      <c r="E6" s="737"/>
      <c r="F6" s="737"/>
      <c r="G6" s="737"/>
      <c r="H6" s="737"/>
      <c r="I6" s="737"/>
      <c r="J6" s="737"/>
      <c r="K6" s="729"/>
    </row>
    <row r="7" spans="2:11" x14ac:dyDescent="0.25">
      <c r="B7" s="738" t="s">
        <v>101</v>
      </c>
      <c r="C7" s="727"/>
      <c r="D7" s="394" t="s">
        <v>73</v>
      </c>
      <c r="E7" s="394" t="s">
        <v>102</v>
      </c>
      <c r="F7" s="739" t="s">
        <v>103</v>
      </c>
      <c r="G7" s="727"/>
      <c r="H7" s="727"/>
      <c r="I7" s="727"/>
      <c r="J7" s="727"/>
      <c r="K7" s="729"/>
    </row>
    <row r="8" spans="2:11" x14ac:dyDescent="0.25">
      <c r="B8" s="733" t="s">
        <v>104</v>
      </c>
      <c r="C8" s="852"/>
      <c r="D8" s="421" t="s">
        <v>173</v>
      </c>
      <c r="E8" s="421">
        <v>1</v>
      </c>
      <c r="F8" s="853" t="s">
        <v>234</v>
      </c>
      <c r="G8" s="852"/>
      <c r="H8" s="852"/>
      <c r="I8" s="852"/>
      <c r="J8" s="852"/>
      <c r="K8" s="854"/>
    </row>
    <row r="9" spans="2:11" ht="22.5" customHeight="1" x14ac:dyDescent="0.25">
      <c r="B9" s="733" t="s">
        <v>400</v>
      </c>
      <c r="C9" s="852"/>
      <c r="D9" s="421" t="s">
        <v>198</v>
      </c>
      <c r="E9" s="592">
        <v>400</v>
      </c>
      <c r="F9" s="853"/>
      <c r="G9" s="852"/>
      <c r="H9" s="852"/>
      <c r="I9" s="852"/>
      <c r="J9" s="852"/>
      <c r="K9" s="854"/>
    </row>
    <row r="10" spans="2:11" x14ac:dyDescent="0.25">
      <c r="B10" s="733" t="s">
        <v>236</v>
      </c>
      <c r="C10" s="852"/>
      <c r="D10" s="421" t="s">
        <v>160</v>
      </c>
      <c r="E10" s="593">
        <v>0.2</v>
      </c>
      <c r="F10" s="853"/>
      <c r="G10" s="852"/>
      <c r="H10" s="852"/>
      <c r="I10" s="852"/>
      <c r="J10" s="852"/>
      <c r="K10" s="854"/>
    </row>
    <row r="11" spans="2:11" x14ac:dyDescent="0.25">
      <c r="B11" s="733" t="s">
        <v>237</v>
      </c>
      <c r="C11" s="852"/>
      <c r="D11" s="421" t="s">
        <v>238</v>
      </c>
      <c r="E11" s="421">
        <v>80</v>
      </c>
      <c r="F11" s="853" t="s">
        <v>239</v>
      </c>
      <c r="G11" s="852"/>
      <c r="H11" s="852"/>
      <c r="I11" s="852"/>
      <c r="J11" s="852"/>
      <c r="K11" s="854"/>
    </row>
    <row r="12" spans="2:11" x14ac:dyDescent="0.25">
      <c r="B12" s="733" t="s">
        <v>240</v>
      </c>
      <c r="C12" s="852"/>
      <c r="D12" s="421" t="s">
        <v>44</v>
      </c>
      <c r="E12" s="594">
        <f>+(E9*E10)*E11/1000</f>
        <v>6.4</v>
      </c>
      <c r="F12" s="853"/>
      <c r="G12" s="852"/>
      <c r="H12" s="852"/>
      <c r="I12" s="852"/>
      <c r="J12" s="852"/>
      <c r="K12" s="854"/>
    </row>
    <row r="13" spans="2:11" x14ac:dyDescent="0.25">
      <c r="B13" s="733" t="s">
        <v>179</v>
      </c>
      <c r="C13" s="852"/>
      <c r="D13" s="421" t="s">
        <v>44</v>
      </c>
      <c r="E13" s="421">
        <v>1</v>
      </c>
      <c r="F13" s="853" t="s">
        <v>166</v>
      </c>
      <c r="G13" s="852"/>
      <c r="H13" s="852"/>
      <c r="I13" s="852"/>
      <c r="J13" s="852"/>
      <c r="K13" s="854"/>
    </row>
    <row r="14" spans="2:11" x14ac:dyDescent="0.25">
      <c r="B14" s="733" t="s">
        <v>241</v>
      </c>
      <c r="C14" s="852"/>
      <c r="D14" s="421" t="s">
        <v>238</v>
      </c>
      <c r="E14" s="421">
        <v>3</v>
      </c>
      <c r="F14" s="853" t="s">
        <v>242</v>
      </c>
      <c r="G14" s="852"/>
      <c r="H14" s="852"/>
      <c r="I14" s="852"/>
      <c r="J14" s="852"/>
      <c r="K14" s="854"/>
    </row>
    <row r="15" spans="2:11" x14ac:dyDescent="0.25">
      <c r="B15" s="733" t="s">
        <v>243</v>
      </c>
      <c r="C15" s="852"/>
      <c r="D15" s="421" t="s">
        <v>44</v>
      </c>
      <c r="E15" s="421">
        <f>ROUND(E9*E10*E14/1000,2)</f>
        <v>0.24</v>
      </c>
      <c r="F15" s="853"/>
      <c r="G15" s="852"/>
      <c r="H15" s="852"/>
      <c r="I15" s="852"/>
      <c r="J15" s="852"/>
      <c r="K15" s="854"/>
    </row>
    <row r="16" spans="2:11" x14ac:dyDescent="0.25">
      <c r="B16" s="733" t="s">
        <v>399</v>
      </c>
      <c r="C16" s="852"/>
      <c r="D16" s="421" t="s">
        <v>173</v>
      </c>
      <c r="E16" s="595">
        <v>1</v>
      </c>
      <c r="F16" s="853" t="s">
        <v>245</v>
      </c>
      <c r="G16" s="852"/>
      <c r="H16" s="852"/>
      <c r="I16" s="852"/>
      <c r="J16" s="852"/>
      <c r="K16" s="854"/>
    </row>
    <row r="17" spans="2:14" ht="6" customHeight="1" x14ac:dyDescent="0.25">
      <c r="B17" s="730"/>
      <c r="C17" s="727"/>
      <c r="D17" s="727"/>
      <c r="E17" s="727"/>
      <c r="F17" s="727"/>
      <c r="G17" s="727"/>
      <c r="H17" s="727"/>
      <c r="I17" s="731"/>
      <c r="J17" s="727"/>
      <c r="K17" s="729"/>
    </row>
    <row r="18" spans="2:14" ht="24" x14ac:dyDescent="0.25">
      <c r="B18" s="568" t="s">
        <v>124</v>
      </c>
      <c r="C18" s="569" t="s">
        <v>331</v>
      </c>
      <c r="D18" s="569" t="s">
        <v>382</v>
      </c>
      <c r="E18" s="569" t="s">
        <v>102</v>
      </c>
      <c r="F18" s="569" t="s">
        <v>383</v>
      </c>
      <c r="G18" s="569" t="s">
        <v>332</v>
      </c>
      <c r="H18" s="569" t="s">
        <v>384</v>
      </c>
      <c r="I18" s="569" t="s">
        <v>385</v>
      </c>
      <c r="J18" s="569" t="s">
        <v>386</v>
      </c>
      <c r="K18" s="570" t="s">
        <v>387</v>
      </c>
    </row>
    <row r="19" spans="2:14" ht="15.75" customHeight="1" x14ac:dyDescent="0.25">
      <c r="B19" s="589">
        <v>1</v>
      </c>
      <c r="C19" s="543" t="s">
        <v>394</v>
      </c>
      <c r="D19" s="454"/>
      <c r="E19" s="455"/>
      <c r="F19" s="457"/>
      <c r="G19" s="546"/>
      <c r="H19" s="457"/>
      <c r="I19" s="546"/>
      <c r="J19" s="457"/>
      <c r="K19" s="547"/>
    </row>
    <row r="20" spans="2:14" ht="15.75" customHeight="1" x14ac:dyDescent="0.25">
      <c r="B20" s="590">
        <v>1.1000000000000001</v>
      </c>
      <c r="C20" s="543" t="s">
        <v>131</v>
      </c>
      <c r="D20" s="454"/>
      <c r="E20" s="461"/>
      <c r="F20" s="464"/>
      <c r="G20" s="548"/>
      <c r="H20" s="464"/>
      <c r="I20" s="464"/>
      <c r="J20" s="464"/>
      <c r="K20" s="549"/>
    </row>
    <row r="21" spans="2:14" ht="15.75" customHeight="1" x14ac:dyDescent="0.25">
      <c r="B21" s="590" t="s">
        <v>251</v>
      </c>
      <c r="C21" s="586" t="s">
        <v>60</v>
      </c>
      <c r="D21" s="461" t="s">
        <v>38</v>
      </c>
      <c r="E21" s="462">
        <f t="shared" ref="E21:E22" si="0">ROUND(E$9*E$10,0)</f>
        <v>80</v>
      </c>
      <c r="F21" s="464">
        <v>3100</v>
      </c>
      <c r="G21" s="464">
        <f t="shared" ref="G21:G26" si="1">E21*F21</f>
        <v>248000</v>
      </c>
      <c r="H21" s="464">
        <f>E16</f>
        <v>1</v>
      </c>
      <c r="I21" s="464">
        <f t="shared" ref="I21:I26" si="2">+H21*G21</f>
        <v>248000</v>
      </c>
      <c r="J21" s="464">
        <f t="shared" ref="J21:J26" si="3">I21-K21</f>
        <v>248000</v>
      </c>
      <c r="K21" s="549"/>
    </row>
    <row r="22" spans="2:14" ht="15.75" customHeight="1" x14ac:dyDescent="0.25">
      <c r="B22" s="590" t="s">
        <v>253</v>
      </c>
      <c r="C22" s="586" t="s">
        <v>56</v>
      </c>
      <c r="D22" s="461" t="s">
        <v>54</v>
      </c>
      <c r="E22" s="462">
        <f t="shared" si="0"/>
        <v>80</v>
      </c>
      <c r="F22" s="573">
        <v>3200</v>
      </c>
      <c r="G22" s="464">
        <f t="shared" si="1"/>
        <v>256000</v>
      </c>
      <c r="H22" s="464">
        <f>E16</f>
        <v>1</v>
      </c>
      <c r="I22" s="464">
        <f t="shared" si="2"/>
        <v>256000</v>
      </c>
      <c r="J22" s="464">
        <f t="shared" si="3"/>
        <v>256000</v>
      </c>
      <c r="K22" s="549"/>
    </row>
    <row r="23" spans="2:14" ht="15.75" customHeight="1" x14ac:dyDescent="0.25">
      <c r="B23" s="590" t="s">
        <v>254</v>
      </c>
      <c r="C23" s="586" t="s">
        <v>61</v>
      </c>
      <c r="D23" s="461" t="s">
        <v>54</v>
      </c>
      <c r="E23" s="462">
        <f t="shared" ref="E23:E25" si="4">E$9</f>
        <v>400</v>
      </c>
      <c r="F23" s="464">
        <v>2000</v>
      </c>
      <c r="G23" s="464">
        <f t="shared" si="1"/>
        <v>800000</v>
      </c>
      <c r="H23" s="464">
        <f>E16</f>
        <v>1</v>
      </c>
      <c r="I23" s="464">
        <f t="shared" si="2"/>
        <v>800000</v>
      </c>
      <c r="J23" s="464">
        <f t="shared" si="3"/>
        <v>800000</v>
      </c>
      <c r="K23" s="549"/>
      <c r="N23" s="360"/>
    </row>
    <row r="24" spans="2:14" ht="15.75" customHeight="1" x14ac:dyDescent="0.25">
      <c r="B24" s="590" t="s">
        <v>296</v>
      </c>
      <c r="C24" s="586" t="s">
        <v>57</v>
      </c>
      <c r="D24" s="461" t="s">
        <v>54</v>
      </c>
      <c r="E24" s="462">
        <f t="shared" si="4"/>
        <v>400</v>
      </c>
      <c r="F24" s="464">
        <v>1500</v>
      </c>
      <c r="G24" s="464">
        <f t="shared" si="1"/>
        <v>600000</v>
      </c>
      <c r="H24" s="464">
        <f>E16</f>
        <v>1</v>
      </c>
      <c r="I24" s="464">
        <f t="shared" si="2"/>
        <v>600000</v>
      </c>
      <c r="J24" s="464">
        <f t="shared" si="3"/>
        <v>600000</v>
      </c>
      <c r="K24" s="549"/>
    </row>
    <row r="25" spans="2:14" ht="15.75" customHeight="1" x14ac:dyDescent="0.25">
      <c r="B25" s="590" t="s">
        <v>377</v>
      </c>
      <c r="C25" s="586" t="s">
        <v>62</v>
      </c>
      <c r="D25" s="461" t="s">
        <v>54</v>
      </c>
      <c r="E25" s="462">
        <f t="shared" si="4"/>
        <v>400</v>
      </c>
      <c r="F25" s="464">
        <v>1291</v>
      </c>
      <c r="G25" s="464">
        <f t="shared" si="1"/>
        <v>516400</v>
      </c>
      <c r="H25" s="464">
        <f>E16</f>
        <v>1</v>
      </c>
      <c r="I25" s="464">
        <f t="shared" si="2"/>
        <v>516400</v>
      </c>
      <c r="J25" s="464">
        <f t="shared" si="3"/>
        <v>516400</v>
      </c>
      <c r="K25" s="549"/>
    </row>
    <row r="26" spans="2:14" ht="15.75" customHeight="1" x14ac:dyDescent="0.25">
      <c r="B26" s="590" t="s">
        <v>378</v>
      </c>
      <c r="C26" s="586" t="s">
        <v>63</v>
      </c>
      <c r="D26" s="461" t="s">
        <v>44</v>
      </c>
      <c r="E26" s="462">
        <f>ROUND(E29*4+E30+E31+E32,0)</f>
        <v>328</v>
      </c>
      <c r="F26" s="464">
        <v>1476</v>
      </c>
      <c r="G26" s="464">
        <f t="shared" si="1"/>
        <v>484128</v>
      </c>
      <c r="H26" s="464">
        <f>E16</f>
        <v>1</v>
      </c>
      <c r="I26" s="464">
        <f t="shared" si="2"/>
        <v>484128</v>
      </c>
      <c r="J26" s="464">
        <f t="shared" si="3"/>
        <v>0</v>
      </c>
      <c r="K26" s="549">
        <f>I26</f>
        <v>484128</v>
      </c>
    </row>
    <row r="27" spans="2:14" ht="15.75" customHeight="1" x14ac:dyDescent="0.25">
      <c r="B27" s="724" t="s">
        <v>395</v>
      </c>
      <c r="C27" s="721"/>
      <c r="D27" s="721"/>
      <c r="E27" s="721"/>
      <c r="F27" s="464"/>
      <c r="G27" s="548">
        <f>SUM(G21:G26)</f>
        <v>2904528</v>
      </c>
      <c r="H27" s="548"/>
      <c r="I27" s="548">
        <f t="shared" ref="I27:K27" si="5">SUM(I21:I26)</f>
        <v>2904528</v>
      </c>
      <c r="J27" s="548">
        <f t="shared" si="5"/>
        <v>2420400</v>
      </c>
      <c r="K27" s="550">
        <f t="shared" si="5"/>
        <v>484128</v>
      </c>
    </row>
    <row r="28" spans="2:14" ht="15.75" customHeight="1" x14ac:dyDescent="0.25">
      <c r="B28" s="589">
        <v>1.2</v>
      </c>
      <c r="C28" s="543" t="s">
        <v>142</v>
      </c>
      <c r="D28" s="454"/>
      <c r="E28" s="461"/>
      <c r="F28" s="464"/>
      <c r="G28" s="548"/>
      <c r="H28" s="464"/>
      <c r="I28" s="464"/>
      <c r="J28" s="464"/>
      <c r="K28" s="549"/>
    </row>
    <row r="29" spans="2:14" ht="15.75" customHeight="1" x14ac:dyDescent="0.25">
      <c r="B29" s="590" t="s">
        <v>257</v>
      </c>
      <c r="C29" s="586" t="s">
        <v>92</v>
      </c>
      <c r="D29" s="582" t="s">
        <v>73</v>
      </c>
      <c r="E29" s="464">
        <f>ROUND(E9*E10,0)</f>
        <v>80</v>
      </c>
      <c r="F29" s="464">
        <v>0</v>
      </c>
      <c r="G29" s="464">
        <f t="shared" ref="G29:G32" si="6">E29*F29</f>
        <v>0</v>
      </c>
      <c r="H29" s="464">
        <f>+I$17</f>
        <v>0</v>
      </c>
      <c r="I29" s="464">
        <f t="shared" ref="I29:I32" si="7">+H29*G29</f>
        <v>0</v>
      </c>
      <c r="J29" s="464">
        <f t="shared" ref="J29:J32" si="8">I29-K29</f>
        <v>0</v>
      </c>
      <c r="K29" s="549"/>
    </row>
    <row r="30" spans="2:14" s="572" customFormat="1" ht="15.75" customHeight="1" x14ac:dyDescent="0.25">
      <c r="B30" s="591" t="s">
        <v>259</v>
      </c>
      <c r="C30" s="587" t="s">
        <v>86</v>
      </c>
      <c r="D30" s="583" t="s">
        <v>44</v>
      </c>
      <c r="E30" s="585">
        <f>E15</f>
        <v>0.24</v>
      </c>
      <c r="F30" s="574">
        <f>Parámetros!D87</f>
        <v>31000</v>
      </c>
      <c r="G30" s="571">
        <f t="shared" si="6"/>
        <v>7440</v>
      </c>
      <c r="H30" s="571">
        <f>E16</f>
        <v>1</v>
      </c>
      <c r="I30" s="571">
        <f t="shared" si="7"/>
        <v>7440</v>
      </c>
      <c r="J30" s="571">
        <f t="shared" si="8"/>
        <v>7440</v>
      </c>
      <c r="K30" s="575"/>
    </row>
    <row r="31" spans="2:14" s="572" customFormat="1" ht="15.75" customHeight="1" x14ac:dyDescent="0.25">
      <c r="B31" s="591" t="s">
        <v>379</v>
      </c>
      <c r="C31" s="588" t="s">
        <v>74</v>
      </c>
      <c r="D31" s="583" t="s">
        <v>44</v>
      </c>
      <c r="E31" s="571">
        <f>+E12</f>
        <v>6.4</v>
      </c>
      <c r="F31" s="571">
        <v>4000</v>
      </c>
      <c r="G31" s="571">
        <f t="shared" si="6"/>
        <v>25600</v>
      </c>
      <c r="H31" s="571">
        <f>E16</f>
        <v>1</v>
      </c>
      <c r="I31" s="571">
        <f t="shared" si="7"/>
        <v>25600</v>
      </c>
      <c r="J31" s="571">
        <f t="shared" si="8"/>
        <v>25600</v>
      </c>
      <c r="K31" s="575"/>
    </row>
    <row r="32" spans="2:14" ht="15.75" customHeight="1" x14ac:dyDescent="0.25">
      <c r="B32" s="590" t="s">
        <v>380</v>
      </c>
      <c r="C32" s="586" t="s">
        <v>91</v>
      </c>
      <c r="D32" s="582" t="s">
        <v>44</v>
      </c>
      <c r="E32" s="464">
        <v>1</v>
      </c>
      <c r="F32" s="464">
        <f>Parámetros!D98</f>
        <v>64600</v>
      </c>
      <c r="G32" s="464">
        <f t="shared" si="6"/>
        <v>64600</v>
      </c>
      <c r="H32" s="464">
        <f>E16</f>
        <v>1</v>
      </c>
      <c r="I32" s="464">
        <f t="shared" si="7"/>
        <v>64600</v>
      </c>
      <c r="J32" s="464">
        <f t="shared" si="8"/>
        <v>64600</v>
      </c>
      <c r="K32" s="549"/>
    </row>
    <row r="33" spans="2:11" ht="15.75" customHeight="1" x14ac:dyDescent="0.25">
      <c r="B33" s="724" t="s">
        <v>396</v>
      </c>
      <c r="C33" s="721"/>
      <c r="D33" s="721"/>
      <c r="E33" s="721"/>
      <c r="F33" s="464"/>
      <c r="G33" s="548">
        <f>SUM(G29:G32)</f>
        <v>97640</v>
      </c>
      <c r="H33" s="548"/>
      <c r="I33" s="548">
        <f t="shared" ref="I33:K33" si="9">SUM(I29:I32)</f>
        <v>97640</v>
      </c>
      <c r="J33" s="548">
        <f t="shared" si="9"/>
        <v>97640</v>
      </c>
      <c r="K33" s="550">
        <f t="shared" si="9"/>
        <v>0</v>
      </c>
    </row>
    <row r="34" spans="2:11" ht="15.75" customHeight="1" x14ac:dyDescent="0.25">
      <c r="B34" s="589">
        <v>1.3</v>
      </c>
      <c r="C34" s="543" t="s">
        <v>151</v>
      </c>
      <c r="D34" s="454"/>
      <c r="E34" s="461"/>
      <c r="F34" s="464"/>
      <c r="G34" s="464"/>
      <c r="H34" s="464"/>
      <c r="I34" s="464"/>
      <c r="J34" s="464"/>
      <c r="K34" s="549"/>
    </row>
    <row r="35" spans="2:11" ht="15.75" customHeight="1" x14ac:dyDescent="0.25">
      <c r="B35" s="590" t="s">
        <v>261</v>
      </c>
      <c r="C35" s="586" t="s">
        <v>5</v>
      </c>
      <c r="D35" s="584">
        <v>0.05</v>
      </c>
      <c r="E35" s="464">
        <v>1</v>
      </c>
      <c r="F35" s="464">
        <f>ROUND(D35*G27,0)</f>
        <v>145226</v>
      </c>
      <c r="G35" s="464">
        <f t="shared" ref="G35:G36" si="10">E35*F35</f>
        <v>145226</v>
      </c>
      <c r="H35" s="464">
        <f>E16</f>
        <v>1</v>
      </c>
      <c r="I35" s="464">
        <f t="shared" ref="I35:I36" si="11">+H35*G35</f>
        <v>145226</v>
      </c>
      <c r="J35" s="464">
        <f t="shared" ref="J35:J36" si="12">I35-K35</f>
        <v>0</v>
      </c>
      <c r="K35" s="549">
        <f>I35</f>
        <v>145226</v>
      </c>
    </row>
    <row r="36" spans="2:11" ht="15.75" customHeight="1" x14ac:dyDescent="0.25">
      <c r="B36" s="590" t="s">
        <v>262</v>
      </c>
      <c r="C36" s="586" t="s">
        <v>7</v>
      </c>
      <c r="D36" s="584">
        <v>0.2</v>
      </c>
      <c r="E36" s="464">
        <v>1</v>
      </c>
      <c r="F36" s="464">
        <f>ROUND(D36*G33,0)</f>
        <v>19528</v>
      </c>
      <c r="G36" s="464">
        <f t="shared" si="10"/>
        <v>19528</v>
      </c>
      <c r="H36" s="464">
        <f>E16</f>
        <v>1</v>
      </c>
      <c r="I36" s="464">
        <f t="shared" si="11"/>
        <v>19528</v>
      </c>
      <c r="J36" s="464">
        <f t="shared" si="12"/>
        <v>0</v>
      </c>
      <c r="K36" s="549">
        <f>I36</f>
        <v>19528</v>
      </c>
    </row>
    <row r="37" spans="2:11" ht="15.75" customHeight="1" x14ac:dyDescent="0.25">
      <c r="B37" s="855" t="s">
        <v>397</v>
      </c>
      <c r="C37" s="856"/>
      <c r="D37" s="856"/>
      <c r="E37" s="856"/>
      <c r="F37" s="576"/>
      <c r="G37" s="577">
        <f>SUM(G35:G36)</f>
        <v>164754</v>
      </c>
      <c r="H37" s="577"/>
      <c r="I37" s="577">
        <f t="shared" ref="I37" si="13">SUM(I35:I36)</f>
        <v>164754</v>
      </c>
      <c r="J37" s="577">
        <f t="shared" ref="J37" si="14">SUM(J35:J36)</f>
        <v>0</v>
      </c>
      <c r="K37" s="578">
        <f t="shared" ref="K37" si="15">SUM(K35:K36)</f>
        <v>164754</v>
      </c>
    </row>
    <row r="38" spans="2:11" ht="15.75" customHeight="1" thickBot="1" x14ac:dyDescent="0.3">
      <c r="B38" s="857" t="s">
        <v>398</v>
      </c>
      <c r="C38" s="858"/>
      <c r="D38" s="858"/>
      <c r="E38" s="858"/>
      <c r="F38" s="579"/>
      <c r="G38" s="580">
        <f>G37+G33+G27</f>
        <v>3166922</v>
      </c>
      <c r="H38" s="580"/>
      <c r="I38" s="580">
        <f t="shared" ref="I38:K38" si="16">I37+I33+I27</f>
        <v>3166922</v>
      </c>
      <c r="J38" s="580">
        <f t="shared" si="16"/>
        <v>2518040</v>
      </c>
      <c r="K38" s="581">
        <f t="shared" si="16"/>
        <v>648882</v>
      </c>
    </row>
    <row r="39" spans="2:11" ht="15.75" customHeight="1" x14ac:dyDescent="0.25">
      <c r="E39" s="419"/>
    </row>
    <row r="40" spans="2:11" ht="15.75" customHeight="1" x14ac:dyDescent="0.25">
      <c r="E40" s="419"/>
      <c r="G40" s="490"/>
    </row>
    <row r="41" spans="2:11" ht="15.75" customHeight="1" x14ac:dyDescent="0.3">
      <c r="E41" s="419"/>
      <c r="I41" s="599">
        <f>I38*0.3</f>
        <v>950076.6</v>
      </c>
      <c r="J41" s="244"/>
      <c r="K41" s="271">
        <f>I41-K38</f>
        <v>301194.59999999998</v>
      </c>
    </row>
    <row r="42" spans="2:11" ht="15.75" customHeight="1" x14ac:dyDescent="0.25">
      <c r="E42" s="419"/>
      <c r="G42" s="377"/>
      <c r="I42" s="360"/>
    </row>
    <row r="43" spans="2:11" ht="15.75" customHeight="1" x14ac:dyDescent="0.25">
      <c r="E43" s="419"/>
    </row>
    <row r="44" spans="2:11" ht="15.75" customHeight="1" x14ac:dyDescent="0.25">
      <c r="E44" s="419"/>
      <c r="I44" s="360"/>
    </row>
    <row r="45" spans="2:11" ht="15.75" customHeight="1" x14ac:dyDescent="0.25">
      <c r="E45" s="419"/>
    </row>
    <row r="46" spans="2:11" ht="15.75" customHeight="1" x14ac:dyDescent="0.25">
      <c r="E46" s="419"/>
      <c r="I46" s="360"/>
    </row>
    <row r="47" spans="2:11" ht="15.75" customHeight="1" x14ac:dyDescent="0.25">
      <c r="E47" s="419"/>
      <c r="I47" s="360"/>
    </row>
    <row r="48" spans="2:11" ht="15.75" customHeight="1" x14ac:dyDescent="0.25">
      <c r="E48" s="419"/>
    </row>
    <row r="49" spans="5:5" ht="15.75" customHeight="1" x14ac:dyDescent="0.25">
      <c r="E49" s="419"/>
    </row>
    <row r="50" spans="5:5" ht="15.75" customHeight="1" x14ac:dyDescent="0.25">
      <c r="E50" s="419"/>
    </row>
    <row r="51" spans="5:5" ht="15.75" customHeight="1" x14ac:dyDescent="0.25">
      <c r="E51" s="419"/>
    </row>
    <row r="52" spans="5:5" ht="15.75" customHeight="1" x14ac:dyDescent="0.25">
      <c r="E52" s="419"/>
    </row>
    <row r="53" spans="5:5" ht="15.75" customHeight="1" x14ac:dyDescent="0.25">
      <c r="E53" s="419"/>
    </row>
    <row r="54" spans="5:5" ht="15.75" customHeight="1" x14ac:dyDescent="0.25">
      <c r="E54" s="419"/>
    </row>
    <row r="55" spans="5:5" ht="15.75" customHeight="1" x14ac:dyDescent="0.25">
      <c r="E55" s="419"/>
    </row>
    <row r="56" spans="5:5" ht="15.75" customHeight="1" x14ac:dyDescent="0.25">
      <c r="E56" s="419"/>
    </row>
    <row r="57" spans="5:5" ht="15.75" customHeight="1" x14ac:dyDescent="0.25">
      <c r="E57" s="419"/>
    </row>
    <row r="58" spans="5:5" ht="15.75" customHeight="1" x14ac:dyDescent="0.25">
      <c r="E58" s="419"/>
    </row>
    <row r="59" spans="5:5" ht="15.75" customHeight="1" x14ac:dyDescent="0.25">
      <c r="E59" s="419"/>
    </row>
    <row r="60" spans="5:5" ht="15.75" customHeight="1" x14ac:dyDescent="0.25">
      <c r="E60" s="419"/>
    </row>
    <row r="61" spans="5:5" ht="15.75" customHeight="1" x14ac:dyDescent="0.25">
      <c r="E61" s="419"/>
    </row>
    <row r="62" spans="5:5" ht="15.75" customHeight="1" x14ac:dyDescent="0.25">
      <c r="E62" s="419"/>
    </row>
    <row r="63" spans="5:5" ht="15.75" customHeight="1" x14ac:dyDescent="0.25">
      <c r="E63" s="419"/>
    </row>
    <row r="64" spans="5:5" ht="15.75" customHeight="1" x14ac:dyDescent="0.25">
      <c r="E64" s="419"/>
    </row>
    <row r="65" spans="5:5" ht="15.75" customHeight="1" x14ac:dyDescent="0.25">
      <c r="E65" s="419"/>
    </row>
    <row r="66" spans="5:5" ht="15.75" customHeight="1" x14ac:dyDescent="0.25">
      <c r="E66" s="419"/>
    </row>
    <row r="67" spans="5:5" ht="15.75" customHeight="1" x14ac:dyDescent="0.25">
      <c r="E67" s="419"/>
    </row>
    <row r="68" spans="5:5" ht="15.75" customHeight="1" x14ac:dyDescent="0.25">
      <c r="E68" s="419"/>
    </row>
    <row r="69" spans="5:5" ht="15.75" customHeight="1" x14ac:dyDescent="0.25">
      <c r="E69" s="419"/>
    </row>
    <row r="70" spans="5:5" ht="15.75" customHeight="1" x14ac:dyDescent="0.25">
      <c r="E70" s="419"/>
    </row>
    <row r="71" spans="5:5" ht="15.75" customHeight="1" x14ac:dyDescent="0.25">
      <c r="E71" s="419"/>
    </row>
    <row r="72" spans="5:5" ht="15.75" customHeight="1" x14ac:dyDescent="0.25">
      <c r="E72" s="419"/>
    </row>
    <row r="73" spans="5:5" ht="15.75" customHeight="1" x14ac:dyDescent="0.25">
      <c r="E73" s="419"/>
    </row>
    <row r="74" spans="5:5" ht="15.75" customHeight="1" x14ac:dyDescent="0.25">
      <c r="E74" s="419"/>
    </row>
    <row r="75" spans="5:5" ht="15.75" customHeight="1" x14ac:dyDescent="0.25">
      <c r="E75" s="419"/>
    </row>
    <row r="76" spans="5:5" ht="15.75" customHeight="1" x14ac:dyDescent="0.25">
      <c r="E76" s="419"/>
    </row>
    <row r="77" spans="5:5" ht="15.75" customHeight="1" x14ac:dyDescent="0.25">
      <c r="E77" s="419"/>
    </row>
    <row r="78" spans="5:5" ht="15.75" customHeight="1" x14ac:dyDescent="0.25">
      <c r="E78" s="419"/>
    </row>
    <row r="79" spans="5:5" ht="15.75" customHeight="1" x14ac:dyDescent="0.25">
      <c r="E79" s="419"/>
    </row>
    <row r="80" spans="5:5" ht="15.75" customHeight="1" x14ac:dyDescent="0.25">
      <c r="E80" s="419"/>
    </row>
    <row r="81" spans="5:5" ht="15.75" customHeight="1" x14ac:dyDescent="0.25">
      <c r="E81" s="419"/>
    </row>
    <row r="82" spans="5:5" ht="15.75" customHeight="1" x14ac:dyDescent="0.25">
      <c r="E82" s="419"/>
    </row>
    <row r="83" spans="5:5" ht="15.75" customHeight="1" x14ac:dyDescent="0.25">
      <c r="E83" s="419"/>
    </row>
    <row r="84" spans="5:5" ht="15.75" customHeight="1" x14ac:dyDescent="0.25">
      <c r="E84" s="419"/>
    </row>
    <row r="85" spans="5:5" ht="15.75" customHeight="1" x14ac:dyDescent="0.25">
      <c r="E85" s="419"/>
    </row>
    <row r="86" spans="5:5" ht="15.75" customHeight="1" x14ac:dyDescent="0.25">
      <c r="E86" s="419"/>
    </row>
    <row r="87" spans="5:5" ht="15.75" customHeight="1" x14ac:dyDescent="0.25">
      <c r="E87" s="419"/>
    </row>
    <row r="88" spans="5:5" ht="15.75" customHeight="1" x14ac:dyDescent="0.25">
      <c r="E88" s="419"/>
    </row>
    <row r="89" spans="5:5" ht="15.75" customHeight="1" x14ac:dyDescent="0.25">
      <c r="E89" s="419"/>
    </row>
    <row r="90" spans="5:5" ht="15.75" customHeight="1" x14ac:dyDescent="0.25">
      <c r="E90" s="419"/>
    </row>
    <row r="91" spans="5:5" ht="15.75" customHeight="1" x14ac:dyDescent="0.25">
      <c r="E91" s="419"/>
    </row>
    <row r="92" spans="5:5" ht="15.75" customHeight="1" x14ac:dyDescent="0.25">
      <c r="E92" s="419"/>
    </row>
    <row r="93" spans="5:5" ht="15.75" customHeight="1" x14ac:dyDescent="0.25">
      <c r="E93" s="419"/>
    </row>
    <row r="94" spans="5:5" ht="15.75" customHeight="1" x14ac:dyDescent="0.25">
      <c r="E94" s="419"/>
    </row>
    <row r="95" spans="5:5" ht="15.75" customHeight="1" x14ac:dyDescent="0.25">
      <c r="E95" s="419"/>
    </row>
    <row r="96" spans="5:5" ht="15.75" customHeight="1" x14ac:dyDescent="0.25">
      <c r="E96" s="419"/>
    </row>
    <row r="97" spans="5:5" ht="15.75" customHeight="1" x14ac:dyDescent="0.25">
      <c r="E97" s="419"/>
    </row>
    <row r="98" spans="5:5" ht="15.75" customHeight="1" x14ac:dyDescent="0.25">
      <c r="E98" s="419"/>
    </row>
    <row r="99" spans="5:5" ht="15.75" customHeight="1" x14ac:dyDescent="0.25">
      <c r="E99" s="419"/>
    </row>
    <row r="100" spans="5:5" ht="15.75" customHeight="1" x14ac:dyDescent="0.25">
      <c r="E100" s="419"/>
    </row>
    <row r="101" spans="5:5" ht="15.75" customHeight="1" x14ac:dyDescent="0.25">
      <c r="E101" s="419"/>
    </row>
    <row r="102" spans="5:5" ht="15.75" customHeight="1" x14ac:dyDescent="0.25">
      <c r="E102" s="419"/>
    </row>
    <row r="103" spans="5:5" ht="15.75" customHeight="1" x14ac:dyDescent="0.25">
      <c r="E103" s="419"/>
    </row>
    <row r="104" spans="5:5" ht="15.75" customHeight="1" x14ac:dyDescent="0.25">
      <c r="E104" s="419"/>
    </row>
    <row r="105" spans="5:5" ht="15.75" customHeight="1" x14ac:dyDescent="0.25">
      <c r="E105" s="419"/>
    </row>
    <row r="106" spans="5:5" ht="15.75" customHeight="1" x14ac:dyDescent="0.25">
      <c r="E106" s="419"/>
    </row>
    <row r="107" spans="5:5" ht="15.75" customHeight="1" x14ac:dyDescent="0.25">
      <c r="E107" s="419"/>
    </row>
    <row r="108" spans="5:5" ht="15.75" customHeight="1" x14ac:dyDescent="0.25">
      <c r="E108" s="419"/>
    </row>
    <row r="109" spans="5:5" ht="15.75" customHeight="1" x14ac:dyDescent="0.25">
      <c r="E109" s="419"/>
    </row>
    <row r="110" spans="5:5" ht="15.75" customHeight="1" x14ac:dyDescent="0.25">
      <c r="E110" s="419"/>
    </row>
    <row r="111" spans="5:5" ht="15.75" customHeight="1" x14ac:dyDescent="0.25">
      <c r="E111" s="419"/>
    </row>
    <row r="112" spans="5:5" ht="15.75" customHeight="1" x14ac:dyDescent="0.25">
      <c r="E112" s="419"/>
    </row>
    <row r="113" spans="5:5" ht="15.75" customHeight="1" x14ac:dyDescent="0.25">
      <c r="E113" s="419"/>
    </row>
    <row r="114" spans="5:5" ht="15.75" customHeight="1" x14ac:dyDescent="0.25">
      <c r="E114" s="419"/>
    </row>
    <row r="115" spans="5:5" ht="15.75" customHeight="1" x14ac:dyDescent="0.25">
      <c r="E115" s="419"/>
    </row>
    <row r="116" spans="5:5" ht="15.75" customHeight="1" x14ac:dyDescent="0.25">
      <c r="E116" s="419"/>
    </row>
    <row r="117" spans="5:5" ht="15.75" customHeight="1" x14ac:dyDescent="0.25">
      <c r="E117" s="419"/>
    </row>
    <row r="118" spans="5:5" ht="15.75" customHeight="1" x14ac:dyDescent="0.25">
      <c r="E118" s="419"/>
    </row>
    <row r="119" spans="5:5" ht="15.75" customHeight="1" x14ac:dyDescent="0.25">
      <c r="E119" s="419"/>
    </row>
    <row r="120" spans="5:5" ht="15.75" customHeight="1" x14ac:dyDescent="0.25">
      <c r="E120" s="419"/>
    </row>
    <row r="121" spans="5:5" ht="15.75" customHeight="1" x14ac:dyDescent="0.25">
      <c r="E121" s="419"/>
    </row>
    <row r="122" spans="5:5" ht="15.75" customHeight="1" x14ac:dyDescent="0.25">
      <c r="E122" s="419"/>
    </row>
    <row r="123" spans="5:5" ht="15.75" customHeight="1" x14ac:dyDescent="0.25">
      <c r="E123" s="419"/>
    </row>
    <row r="124" spans="5:5" ht="15.75" customHeight="1" x14ac:dyDescent="0.25">
      <c r="E124" s="419"/>
    </row>
    <row r="125" spans="5:5" ht="15.75" customHeight="1" x14ac:dyDescent="0.25">
      <c r="E125" s="419"/>
    </row>
    <row r="126" spans="5:5" ht="15.75" customHeight="1" x14ac:dyDescent="0.25">
      <c r="E126" s="419"/>
    </row>
    <row r="127" spans="5:5" ht="15.75" customHeight="1" x14ac:dyDescent="0.25">
      <c r="E127" s="419"/>
    </row>
    <row r="128" spans="5:5" ht="15.75" customHeight="1" x14ac:dyDescent="0.25">
      <c r="E128" s="419"/>
    </row>
    <row r="129" spans="5:5" ht="15.75" customHeight="1" x14ac:dyDescent="0.25">
      <c r="E129" s="419"/>
    </row>
    <row r="130" spans="5:5" ht="15.75" customHeight="1" x14ac:dyDescent="0.25">
      <c r="E130" s="419"/>
    </row>
    <row r="131" spans="5:5" ht="15.75" customHeight="1" x14ac:dyDescent="0.25">
      <c r="E131" s="419"/>
    </row>
    <row r="132" spans="5:5" ht="15.75" customHeight="1" x14ac:dyDescent="0.25">
      <c r="E132" s="419"/>
    </row>
    <row r="133" spans="5:5" ht="15.75" customHeight="1" x14ac:dyDescent="0.25">
      <c r="E133" s="419"/>
    </row>
    <row r="134" spans="5:5" ht="15.75" customHeight="1" x14ac:dyDescent="0.25">
      <c r="E134" s="419"/>
    </row>
    <row r="135" spans="5:5" ht="15.75" customHeight="1" x14ac:dyDescent="0.25">
      <c r="E135" s="419"/>
    </row>
    <row r="136" spans="5:5" ht="15.75" customHeight="1" x14ac:dyDescent="0.25">
      <c r="E136" s="419"/>
    </row>
    <row r="137" spans="5:5" ht="15.75" customHeight="1" x14ac:dyDescent="0.25">
      <c r="E137" s="419"/>
    </row>
    <row r="138" spans="5:5" ht="15.75" customHeight="1" x14ac:dyDescent="0.25">
      <c r="E138" s="419"/>
    </row>
    <row r="139" spans="5:5" ht="15.75" customHeight="1" x14ac:dyDescent="0.25">
      <c r="E139" s="419"/>
    </row>
    <row r="140" spans="5:5" ht="15.75" customHeight="1" x14ac:dyDescent="0.25">
      <c r="E140" s="419"/>
    </row>
    <row r="141" spans="5:5" ht="15.75" customHeight="1" x14ac:dyDescent="0.25">
      <c r="E141" s="419"/>
    </row>
    <row r="142" spans="5:5" ht="15.75" customHeight="1" x14ac:dyDescent="0.25">
      <c r="E142" s="419"/>
    </row>
    <row r="143" spans="5:5" ht="15.75" customHeight="1" x14ac:dyDescent="0.25">
      <c r="E143" s="419"/>
    </row>
    <row r="144" spans="5:5" ht="15.75" customHeight="1" x14ac:dyDescent="0.25">
      <c r="E144" s="419"/>
    </row>
    <row r="145" spans="5:5" ht="15.75" customHeight="1" x14ac:dyDescent="0.25">
      <c r="E145" s="419"/>
    </row>
    <row r="146" spans="5:5" ht="15.75" customHeight="1" x14ac:dyDescent="0.25">
      <c r="E146" s="419"/>
    </row>
    <row r="147" spans="5:5" ht="15.75" customHeight="1" x14ac:dyDescent="0.25">
      <c r="E147" s="419"/>
    </row>
    <row r="148" spans="5:5" ht="15.75" customHeight="1" x14ac:dyDescent="0.25">
      <c r="E148" s="419"/>
    </row>
    <row r="149" spans="5:5" ht="15.75" customHeight="1" x14ac:dyDescent="0.25">
      <c r="E149" s="419"/>
    </row>
    <row r="150" spans="5:5" ht="15.75" customHeight="1" x14ac:dyDescent="0.25">
      <c r="E150" s="419"/>
    </row>
    <row r="151" spans="5:5" ht="15.75" customHeight="1" x14ac:dyDescent="0.25">
      <c r="E151" s="419"/>
    </row>
    <row r="152" spans="5:5" ht="15.75" customHeight="1" x14ac:dyDescent="0.25">
      <c r="E152" s="419"/>
    </row>
    <row r="153" spans="5:5" ht="15.75" customHeight="1" x14ac:dyDescent="0.25">
      <c r="E153" s="419"/>
    </row>
    <row r="154" spans="5:5" ht="15.75" customHeight="1" x14ac:dyDescent="0.25">
      <c r="E154" s="419"/>
    </row>
    <row r="155" spans="5:5" ht="15.75" customHeight="1" x14ac:dyDescent="0.25">
      <c r="E155" s="419"/>
    </row>
    <row r="156" spans="5:5" ht="15.75" customHeight="1" x14ac:dyDescent="0.25">
      <c r="E156" s="419"/>
    </row>
    <row r="157" spans="5:5" ht="15.75" customHeight="1" x14ac:dyDescent="0.25">
      <c r="E157" s="419"/>
    </row>
    <row r="158" spans="5:5" ht="15.75" customHeight="1" x14ac:dyDescent="0.25">
      <c r="E158" s="419"/>
    </row>
    <row r="159" spans="5:5" ht="15.75" customHeight="1" x14ac:dyDescent="0.25">
      <c r="E159" s="419"/>
    </row>
    <row r="160" spans="5:5" ht="15.75" customHeight="1" x14ac:dyDescent="0.25">
      <c r="E160" s="419"/>
    </row>
    <row r="161" spans="5:5" ht="15.75" customHeight="1" x14ac:dyDescent="0.25">
      <c r="E161" s="419"/>
    </row>
    <row r="162" spans="5:5" ht="15.75" customHeight="1" x14ac:dyDescent="0.25">
      <c r="E162" s="419"/>
    </row>
    <row r="163" spans="5:5" ht="15.75" customHeight="1" x14ac:dyDescent="0.25">
      <c r="E163" s="419"/>
    </row>
    <row r="164" spans="5:5" ht="15.75" customHeight="1" x14ac:dyDescent="0.25">
      <c r="E164" s="419"/>
    </row>
    <row r="165" spans="5:5" ht="15.75" customHeight="1" x14ac:dyDescent="0.25">
      <c r="E165" s="419"/>
    </row>
    <row r="166" spans="5:5" ht="15.75" customHeight="1" x14ac:dyDescent="0.25">
      <c r="E166" s="419"/>
    </row>
    <row r="167" spans="5:5" ht="15.75" customHeight="1" x14ac:dyDescent="0.25">
      <c r="E167" s="419"/>
    </row>
    <row r="168" spans="5:5" ht="15.75" customHeight="1" x14ac:dyDescent="0.25">
      <c r="E168" s="419"/>
    </row>
    <row r="169" spans="5:5" ht="15.75" customHeight="1" x14ac:dyDescent="0.25">
      <c r="E169" s="419"/>
    </row>
    <row r="170" spans="5:5" ht="15.75" customHeight="1" x14ac:dyDescent="0.25">
      <c r="E170" s="419"/>
    </row>
    <row r="171" spans="5:5" ht="15.75" customHeight="1" x14ac:dyDescent="0.25">
      <c r="E171" s="419"/>
    </row>
    <row r="172" spans="5:5" ht="15.75" customHeight="1" x14ac:dyDescent="0.25">
      <c r="E172" s="419"/>
    </row>
    <row r="173" spans="5:5" ht="15.75" customHeight="1" x14ac:dyDescent="0.25">
      <c r="E173" s="419"/>
    </row>
    <row r="174" spans="5:5" ht="15.75" customHeight="1" x14ac:dyDescent="0.25">
      <c r="E174" s="419"/>
    </row>
    <row r="175" spans="5:5" ht="15.75" customHeight="1" x14ac:dyDescent="0.25">
      <c r="E175" s="419"/>
    </row>
    <row r="176" spans="5:5" ht="15.75" customHeight="1" x14ac:dyDescent="0.25">
      <c r="E176" s="419"/>
    </row>
    <row r="177" spans="5:5" ht="15.75" customHeight="1" x14ac:dyDescent="0.25">
      <c r="E177" s="419"/>
    </row>
    <row r="178" spans="5:5" ht="15.75" customHeight="1" x14ac:dyDescent="0.25">
      <c r="E178" s="419"/>
    </row>
    <row r="179" spans="5:5" ht="15.75" customHeight="1" x14ac:dyDescent="0.25">
      <c r="E179" s="419"/>
    </row>
    <row r="180" spans="5:5" ht="15.75" customHeight="1" x14ac:dyDescent="0.25">
      <c r="E180" s="419"/>
    </row>
    <row r="181" spans="5:5" ht="15.75" customHeight="1" x14ac:dyDescent="0.25">
      <c r="E181" s="419"/>
    </row>
    <row r="182" spans="5:5" ht="15.75" customHeight="1" x14ac:dyDescent="0.25">
      <c r="E182" s="419"/>
    </row>
    <row r="183" spans="5:5" ht="15.75" customHeight="1" x14ac:dyDescent="0.25">
      <c r="E183" s="419"/>
    </row>
    <row r="184" spans="5:5" ht="15.75" customHeight="1" x14ac:dyDescent="0.25">
      <c r="E184" s="419"/>
    </row>
    <row r="185" spans="5:5" ht="15.75" customHeight="1" x14ac:dyDescent="0.25">
      <c r="E185" s="419"/>
    </row>
    <row r="186" spans="5:5" ht="15.75" customHeight="1" x14ac:dyDescent="0.25">
      <c r="E186" s="419"/>
    </row>
    <row r="187" spans="5:5" ht="15.75" customHeight="1" x14ac:dyDescent="0.25">
      <c r="E187" s="419"/>
    </row>
    <row r="188" spans="5:5" ht="15.75" customHeight="1" x14ac:dyDescent="0.25">
      <c r="E188" s="419"/>
    </row>
    <row r="189" spans="5:5" ht="15.75" customHeight="1" x14ac:dyDescent="0.25">
      <c r="E189" s="419"/>
    </row>
    <row r="190" spans="5:5" ht="15.75" customHeight="1" x14ac:dyDescent="0.25">
      <c r="E190" s="419"/>
    </row>
    <row r="191" spans="5:5" ht="15.75" customHeight="1" x14ac:dyDescent="0.25">
      <c r="E191" s="419"/>
    </row>
    <row r="192" spans="5:5" ht="15.75" customHeight="1" x14ac:dyDescent="0.25">
      <c r="E192" s="419"/>
    </row>
    <row r="193" spans="5:5" ht="15.75" customHeight="1" x14ac:dyDescent="0.25">
      <c r="E193" s="419"/>
    </row>
    <row r="194" spans="5:5" ht="15.75" customHeight="1" x14ac:dyDescent="0.25">
      <c r="E194" s="419"/>
    </row>
    <row r="195" spans="5:5" ht="15.75" customHeight="1" x14ac:dyDescent="0.25">
      <c r="E195" s="419"/>
    </row>
    <row r="196" spans="5:5" ht="15.75" customHeight="1" x14ac:dyDescent="0.25">
      <c r="E196" s="419"/>
    </row>
    <row r="197" spans="5:5" ht="15.75" customHeight="1" x14ac:dyDescent="0.25">
      <c r="E197" s="419"/>
    </row>
    <row r="198" spans="5:5" ht="15.75" customHeight="1" x14ac:dyDescent="0.25">
      <c r="E198" s="419"/>
    </row>
    <row r="199" spans="5:5" ht="15.75" customHeight="1" x14ac:dyDescent="0.25">
      <c r="E199" s="419"/>
    </row>
    <row r="200" spans="5:5" ht="15.75" customHeight="1" x14ac:dyDescent="0.25">
      <c r="E200" s="419"/>
    </row>
    <row r="201" spans="5:5" ht="15.75" customHeight="1" x14ac:dyDescent="0.25">
      <c r="E201" s="419"/>
    </row>
    <row r="202" spans="5:5" ht="15.75" customHeight="1" x14ac:dyDescent="0.25">
      <c r="E202" s="419"/>
    </row>
    <row r="203" spans="5:5" ht="15.75" customHeight="1" x14ac:dyDescent="0.25">
      <c r="E203" s="419"/>
    </row>
    <row r="204" spans="5:5" ht="15.75" customHeight="1" x14ac:dyDescent="0.25">
      <c r="E204" s="419"/>
    </row>
    <row r="205" spans="5:5" ht="15.75" customHeight="1" x14ac:dyDescent="0.25">
      <c r="E205" s="419"/>
    </row>
    <row r="206" spans="5:5" ht="15.75" customHeight="1" x14ac:dyDescent="0.25">
      <c r="E206" s="419"/>
    </row>
    <row r="207" spans="5:5" ht="15.75" customHeight="1" x14ac:dyDescent="0.25">
      <c r="E207" s="419"/>
    </row>
    <row r="208" spans="5:5" ht="15.75" customHeight="1" x14ac:dyDescent="0.25">
      <c r="E208" s="419"/>
    </row>
    <row r="209" spans="5:5" ht="15.75" customHeight="1" x14ac:dyDescent="0.25">
      <c r="E209" s="419"/>
    </row>
    <row r="210" spans="5:5" ht="15.75" customHeight="1" x14ac:dyDescent="0.25">
      <c r="E210" s="419"/>
    </row>
    <row r="211" spans="5:5" ht="15.75" customHeight="1" x14ac:dyDescent="0.25">
      <c r="E211" s="419"/>
    </row>
    <row r="212" spans="5:5" ht="15.75" customHeight="1" x14ac:dyDescent="0.25">
      <c r="E212" s="419"/>
    </row>
    <row r="213" spans="5:5" ht="15.75" customHeight="1" x14ac:dyDescent="0.25">
      <c r="E213" s="419"/>
    </row>
    <row r="214" spans="5:5" ht="15.75" customHeight="1" x14ac:dyDescent="0.25">
      <c r="E214" s="419"/>
    </row>
    <row r="215" spans="5:5" ht="15.75" customHeight="1" x14ac:dyDescent="0.25">
      <c r="E215" s="419"/>
    </row>
    <row r="216" spans="5:5" ht="15.75" customHeight="1" x14ac:dyDescent="0.25">
      <c r="E216" s="419"/>
    </row>
    <row r="217" spans="5:5" ht="15.75" customHeight="1" x14ac:dyDescent="0.25">
      <c r="E217" s="419"/>
    </row>
    <row r="218" spans="5:5" ht="15.75" customHeight="1" x14ac:dyDescent="0.25">
      <c r="E218" s="419"/>
    </row>
    <row r="219" spans="5:5" ht="15.75" customHeight="1" x14ac:dyDescent="0.25">
      <c r="E219" s="419"/>
    </row>
    <row r="220" spans="5:5" ht="15.75" customHeight="1" x14ac:dyDescent="0.25">
      <c r="E220" s="419"/>
    </row>
    <row r="221" spans="5:5" ht="15.75" customHeight="1" x14ac:dyDescent="0.25">
      <c r="E221" s="419"/>
    </row>
    <row r="222" spans="5:5" ht="15.75" customHeight="1" x14ac:dyDescent="0.25">
      <c r="E222" s="419"/>
    </row>
    <row r="223" spans="5:5" ht="15.75" customHeight="1" x14ac:dyDescent="0.25">
      <c r="E223" s="419"/>
    </row>
    <row r="224" spans="5:5" ht="15.75" customHeight="1" x14ac:dyDescent="0.25">
      <c r="E224" s="419"/>
    </row>
    <row r="225" spans="5:5" ht="15.75" customHeight="1" x14ac:dyDescent="0.25">
      <c r="E225" s="419"/>
    </row>
    <row r="226" spans="5:5" ht="15.75" customHeight="1" x14ac:dyDescent="0.25">
      <c r="E226" s="419"/>
    </row>
    <row r="227" spans="5:5" ht="15.75" customHeight="1" x14ac:dyDescent="0.25">
      <c r="E227" s="419"/>
    </row>
    <row r="228" spans="5:5" ht="15.75" customHeight="1" x14ac:dyDescent="0.25">
      <c r="E228" s="419"/>
    </row>
    <row r="229" spans="5:5" ht="15.75" customHeight="1" x14ac:dyDescent="0.25">
      <c r="E229" s="419"/>
    </row>
    <row r="230" spans="5:5" ht="15.75" customHeight="1" x14ac:dyDescent="0.25">
      <c r="E230" s="419"/>
    </row>
    <row r="231" spans="5:5" ht="15.75" customHeight="1" x14ac:dyDescent="0.25">
      <c r="E231" s="419"/>
    </row>
    <row r="232" spans="5:5" ht="15.75" customHeight="1" x14ac:dyDescent="0.25">
      <c r="E232" s="419"/>
    </row>
    <row r="233" spans="5:5" ht="15.75" customHeight="1" x14ac:dyDescent="0.25">
      <c r="E233" s="419"/>
    </row>
    <row r="234" spans="5:5" ht="15.75" customHeight="1" x14ac:dyDescent="0.25">
      <c r="E234" s="419"/>
    </row>
    <row r="235" spans="5:5" ht="15.75" customHeight="1" x14ac:dyDescent="0.25">
      <c r="E235" s="419"/>
    </row>
    <row r="236" spans="5:5" ht="15.75" customHeight="1" x14ac:dyDescent="0.25">
      <c r="E236" s="419"/>
    </row>
    <row r="237" spans="5:5" ht="15.75" customHeight="1" x14ac:dyDescent="0.25">
      <c r="E237" s="419"/>
    </row>
    <row r="238" spans="5:5" ht="15.75" customHeight="1" x14ac:dyDescent="0.25">
      <c r="E238" s="419"/>
    </row>
    <row r="239" spans="5:5" ht="15.75" customHeight="1" x14ac:dyDescent="0.25">
      <c r="E239" s="419"/>
    </row>
    <row r="240" spans="5:5" ht="15.75" customHeight="1" x14ac:dyDescent="0.25">
      <c r="E240" s="419"/>
    </row>
    <row r="241" spans="5:5" ht="15.75" customHeight="1" x14ac:dyDescent="0.25">
      <c r="E241" s="419"/>
    </row>
    <row r="242" spans="5:5" ht="15.75" customHeight="1" x14ac:dyDescent="0.25">
      <c r="E242" s="419"/>
    </row>
    <row r="243" spans="5:5" ht="15.75" customHeight="1" x14ac:dyDescent="0.25">
      <c r="E243" s="419"/>
    </row>
    <row r="244" spans="5:5" ht="15.75" customHeight="1" x14ac:dyDescent="0.25">
      <c r="E244" s="419"/>
    </row>
    <row r="245" spans="5:5" ht="15.75" customHeight="1" x14ac:dyDescent="0.25">
      <c r="E245" s="419"/>
    </row>
    <row r="246" spans="5:5" ht="15.75" customHeight="1" x14ac:dyDescent="0.25">
      <c r="E246" s="419"/>
    </row>
    <row r="247" spans="5:5" ht="15.75" customHeight="1" x14ac:dyDescent="0.25">
      <c r="E247" s="419"/>
    </row>
    <row r="248" spans="5:5" ht="15.75" customHeight="1" x14ac:dyDescent="0.25">
      <c r="E248" s="419"/>
    </row>
    <row r="249" spans="5:5" ht="15.75" customHeight="1" x14ac:dyDescent="0.25">
      <c r="E249" s="419"/>
    </row>
    <row r="250" spans="5:5" ht="15.75" customHeight="1" x14ac:dyDescent="0.25">
      <c r="E250" s="419"/>
    </row>
    <row r="251" spans="5:5" ht="15.75" customHeight="1" x14ac:dyDescent="0.25">
      <c r="E251" s="419"/>
    </row>
    <row r="252" spans="5:5" ht="15.75" customHeight="1" x14ac:dyDescent="0.25">
      <c r="E252" s="419"/>
    </row>
    <row r="253" spans="5:5" ht="15.75" customHeight="1" x14ac:dyDescent="0.25">
      <c r="E253" s="419"/>
    </row>
    <row r="254" spans="5:5" ht="15.75" customHeight="1" x14ac:dyDescent="0.25">
      <c r="E254" s="419"/>
    </row>
    <row r="255" spans="5:5" ht="15.75" customHeight="1" x14ac:dyDescent="0.25">
      <c r="E255" s="419"/>
    </row>
    <row r="256" spans="5:5" ht="15.75" customHeight="1" x14ac:dyDescent="0.25">
      <c r="E256" s="419"/>
    </row>
    <row r="257" spans="5:5" ht="15.75" customHeight="1" x14ac:dyDescent="0.25">
      <c r="E257" s="419"/>
    </row>
    <row r="258" spans="5:5" ht="15.75" customHeight="1" x14ac:dyDescent="0.25">
      <c r="E258" s="419"/>
    </row>
    <row r="259" spans="5:5" ht="15.75" customHeight="1" x14ac:dyDescent="0.25">
      <c r="E259" s="419"/>
    </row>
    <row r="260" spans="5:5" ht="15.75" customHeight="1" x14ac:dyDescent="0.25">
      <c r="E260" s="419"/>
    </row>
    <row r="261" spans="5:5" ht="15.75" customHeight="1" x14ac:dyDescent="0.25">
      <c r="E261" s="419"/>
    </row>
    <row r="262" spans="5:5" ht="15.75" customHeight="1" x14ac:dyDescent="0.25">
      <c r="E262" s="419"/>
    </row>
    <row r="263" spans="5:5" ht="15.75" customHeight="1" x14ac:dyDescent="0.25">
      <c r="E263" s="419"/>
    </row>
    <row r="264" spans="5:5" ht="15.75" customHeight="1" x14ac:dyDescent="0.25">
      <c r="E264" s="419"/>
    </row>
    <row r="265" spans="5:5" ht="15.75" customHeight="1" x14ac:dyDescent="0.25">
      <c r="E265" s="419"/>
    </row>
    <row r="266" spans="5:5" ht="15.75" customHeight="1" x14ac:dyDescent="0.25">
      <c r="E266" s="419"/>
    </row>
    <row r="267" spans="5:5" ht="15.75" customHeight="1" x14ac:dyDescent="0.25">
      <c r="E267" s="419"/>
    </row>
    <row r="268" spans="5:5" ht="15.75" customHeight="1" x14ac:dyDescent="0.25">
      <c r="E268" s="419"/>
    </row>
    <row r="269" spans="5:5" ht="15.75" customHeight="1" x14ac:dyDescent="0.25">
      <c r="E269" s="419"/>
    </row>
    <row r="270" spans="5:5" ht="15.75" customHeight="1" x14ac:dyDescent="0.25">
      <c r="E270" s="419"/>
    </row>
    <row r="271" spans="5:5" ht="15.75" customHeight="1" x14ac:dyDescent="0.25">
      <c r="E271" s="419"/>
    </row>
    <row r="272" spans="5:5" ht="15.75" customHeight="1" x14ac:dyDescent="0.25">
      <c r="E272" s="419"/>
    </row>
    <row r="273" spans="5:5" ht="15.75" customHeight="1" x14ac:dyDescent="0.25">
      <c r="E273" s="419"/>
    </row>
    <row r="274" spans="5:5" ht="15.75" customHeight="1" x14ac:dyDescent="0.25">
      <c r="E274" s="419"/>
    </row>
    <row r="275" spans="5:5" ht="15.75" customHeight="1" x14ac:dyDescent="0.25">
      <c r="E275" s="419"/>
    </row>
    <row r="276" spans="5:5" ht="15.75" customHeight="1" x14ac:dyDescent="0.25">
      <c r="E276" s="419"/>
    </row>
    <row r="277" spans="5:5" ht="15.75" customHeight="1" x14ac:dyDescent="0.25">
      <c r="E277" s="419"/>
    </row>
    <row r="278" spans="5:5" ht="15.75" customHeight="1" x14ac:dyDescent="0.25">
      <c r="E278" s="419"/>
    </row>
    <row r="279" spans="5:5" ht="15.75" customHeight="1" x14ac:dyDescent="0.25">
      <c r="E279" s="419"/>
    </row>
    <row r="280" spans="5:5" ht="15.75" customHeight="1" x14ac:dyDescent="0.25">
      <c r="E280" s="419"/>
    </row>
    <row r="281" spans="5:5" ht="15.75" customHeight="1" x14ac:dyDescent="0.25">
      <c r="E281" s="419"/>
    </row>
    <row r="282" spans="5:5" ht="15.75" customHeight="1" x14ac:dyDescent="0.25">
      <c r="E282" s="419"/>
    </row>
    <row r="283" spans="5:5" ht="15.75" customHeight="1" x14ac:dyDescent="0.25">
      <c r="E283" s="419"/>
    </row>
    <row r="284" spans="5:5" ht="15.75" customHeight="1" x14ac:dyDescent="0.25">
      <c r="E284" s="419"/>
    </row>
    <row r="285" spans="5:5" ht="15.75" customHeight="1" x14ac:dyDescent="0.25">
      <c r="E285" s="419"/>
    </row>
    <row r="286" spans="5:5" ht="15.75" customHeight="1" x14ac:dyDescent="0.25">
      <c r="E286" s="419"/>
    </row>
    <row r="287" spans="5:5" ht="15.75" customHeight="1" x14ac:dyDescent="0.25">
      <c r="E287" s="419"/>
    </row>
    <row r="288" spans="5:5" ht="15.75" customHeight="1" x14ac:dyDescent="0.25">
      <c r="E288" s="419"/>
    </row>
    <row r="289" spans="5:5" ht="15.75" customHeight="1" x14ac:dyDescent="0.25">
      <c r="E289" s="419"/>
    </row>
    <row r="290" spans="5:5" ht="15.75" customHeight="1" x14ac:dyDescent="0.25">
      <c r="E290" s="419"/>
    </row>
    <row r="291" spans="5:5" ht="15.75" customHeight="1" x14ac:dyDescent="0.25">
      <c r="E291" s="419"/>
    </row>
    <row r="292" spans="5:5" ht="15.75" customHeight="1" x14ac:dyDescent="0.25">
      <c r="E292" s="419"/>
    </row>
    <row r="293" spans="5:5" ht="15.75" customHeight="1" x14ac:dyDescent="0.25">
      <c r="E293" s="419"/>
    </row>
    <row r="294" spans="5:5" ht="15.75" customHeight="1" x14ac:dyDescent="0.25">
      <c r="E294" s="419"/>
    </row>
    <row r="295" spans="5:5" ht="15.75" customHeight="1" x14ac:dyDescent="0.25">
      <c r="E295" s="419"/>
    </row>
    <row r="296" spans="5:5" ht="15.75" customHeight="1" x14ac:dyDescent="0.25">
      <c r="E296" s="419"/>
    </row>
    <row r="297" spans="5:5" ht="15.75" customHeight="1" x14ac:dyDescent="0.25">
      <c r="E297" s="419"/>
    </row>
    <row r="298" spans="5:5" ht="15.75" customHeight="1" x14ac:dyDescent="0.25">
      <c r="E298" s="419"/>
    </row>
    <row r="299" spans="5:5" ht="15.75" customHeight="1" x14ac:dyDescent="0.25">
      <c r="E299" s="419"/>
    </row>
    <row r="300" spans="5:5" ht="15.75" customHeight="1" x14ac:dyDescent="0.25">
      <c r="E300" s="419"/>
    </row>
    <row r="301" spans="5:5" ht="15.75" customHeight="1" x14ac:dyDescent="0.25">
      <c r="E301" s="419"/>
    </row>
    <row r="302" spans="5:5" ht="15.75" customHeight="1" x14ac:dyDescent="0.25">
      <c r="E302" s="419"/>
    </row>
    <row r="303" spans="5:5" ht="15.75" customHeight="1" x14ac:dyDescent="0.25">
      <c r="E303" s="419"/>
    </row>
    <row r="304" spans="5:5" ht="15.75" customHeight="1" x14ac:dyDescent="0.25">
      <c r="E304" s="419"/>
    </row>
    <row r="305" spans="5:5" ht="15.75" customHeight="1" x14ac:dyDescent="0.25">
      <c r="E305" s="419"/>
    </row>
    <row r="306" spans="5:5" ht="15.75" customHeight="1" x14ac:dyDescent="0.25">
      <c r="E306" s="419"/>
    </row>
    <row r="307" spans="5:5" ht="15.75" customHeight="1" x14ac:dyDescent="0.25">
      <c r="E307" s="419"/>
    </row>
    <row r="308" spans="5:5" ht="15.75" customHeight="1" x14ac:dyDescent="0.25">
      <c r="E308" s="419"/>
    </row>
    <row r="309" spans="5:5" ht="15.75" customHeight="1" x14ac:dyDescent="0.25">
      <c r="E309" s="419"/>
    </row>
    <row r="310" spans="5:5" ht="15.75" customHeight="1" x14ac:dyDescent="0.25">
      <c r="E310" s="419"/>
    </row>
    <row r="311" spans="5:5" ht="15.75" customHeight="1" x14ac:dyDescent="0.25">
      <c r="E311" s="419"/>
    </row>
    <row r="312" spans="5:5" ht="15.75" customHeight="1" x14ac:dyDescent="0.25">
      <c r="E312" s="419"/>
    </row>
    <row r="313" spans="5:5" ht="15.75" customHeight="1" x14ac:dyDescent="0.25">
      <c r="E313" s="419"/>
    </row>
    <row r="314" spans="5:5" ht="15.75" customHeight="1" x14ac:dyDescent="0.25">
      <c r="E314" s="419"/>
    </row>
    <row r="315" spans="5:5" ht="15.75" customHeight="1" x14ac:dyDescent="0.25">
      <c r="E315" s="419"/>
    </row>
    <row r="316" spans="5:5" ht="15.75" customHeight="1" x14ac:dyDescent="0.25">
      <c r="E316" s="419"/>
    </row>
    <row r="317" spans="5:5" ht="15.75" customHeight="1" x14ac:dyDescent="0.25">
      <c r="E317" s="419"/>
    </row>
    <row r="318" spans="5:5" ht="15.75" customHeight="1" x14ac:dyDescent="0.25">
      <c r="E318" s="419"/>
    </row>
    <row r="319" spans="5:5" ht="15.75" customHeight="1" x14ac:dyDescent="0.25">
      <c r="E319" s="419"/>
    </row>
    <row r="320" spans="5:5" ht="15.75" customHeight="1" x14ac:dyDescent="0.25">
      <c r="E320" s="419"/>
    </row>
    <row r="321" spans="5:5" ht="15.75" customHeight="1" x14ac:dyDescent="0.25">
      <c r="E321" s="419"/>
    </row>
    <row r="322" spans="5:5" ht="15.75" customHeight="1" x14ac:dyDescent="0.25">
      <c r="E322" s="419"/>
    </row>
    <row r="323" spans="5:5" ht="15.75" customHeight="1" x14ac:dyDescent="0.25">
      <c r="E323" s="419"/>
    </row>
    <row r="324" spans="5:5" ht="15.75" customHeight="1" x14ac:dyDescent="0.25">
      <c r="E324" s="419"/>
    </row>
    <row r="325" spans="5:5" ht="15.75" customHeight="1" x14ac:dyDescent="0.25">
      <c r="E325" s="419"/>
    </row>
    <row r="326" spans="5:5" ht="15.75" customHeight="1" x14ac:dyDescent="0.25">
      <c r="E326" s="419"/>
    </row>
    <row r="327" spans="5:5" ht="15.75" customHeight="1" x14ac:dyDescent="0.25">
      <c r="E327" s="419"/>
    </row>
    <row r="328" spans="5:5" ht="15.75" customHeight="1" x14ac:dyDescent="0.25">
      <c r="E328" s="419"/>
    </row>
    <row r="329" spans="5:5" ht="15.75" customHeight="1" x14ac:dyDescent="0.25">
      <c r="E329" s="419"/>
    </row>
    <row r="330" spans="5:5" ht="15.75" customHeight="1" x14ac:dyDescent="0.25">
      <c r="E330" s="419"/>
    </row>
    <row r="331" spans="5:5" ht="15.75" customHeight="1" x14ac:dyDescent="0.25">
      <c r="E331" s="419"/>
    </row>
    <row r="332" spans="5:5" ht="15.75" customHeight="1" x14ac:dyDescent="0.25">
      <c r="E332" s="419"/>
    </row>
    <row r="333" spans="5:5" ht="15.75" customHeight="1" x14ac:dyDescent="0.25">
      <c r="E333" s="419"/>
    </row>
    <row r="334" spans="5:5" ht="15.75" customHeight="1" x14ac:dyDescent="0.25">
      <c r="E334" s="419"/>
    </row>
    <row r="335" spans="5:5" ht="15.75" customHeight="1" x14ac:dyDescent="0.25">
      <c r="E335" s="419"/>
    </row>
    <row r="336" spans="5:5" ht="15.75" customHeight="1" x14ac:dyDescent="0.25">
      <c r="E336" s="419"/>
    </row>
    <row r="337" spans="5:5" ht="15.75" customHeight="1" x14ac:dyDescent="0.25">
      <c r="E337" s="419"/>
    </row>
    <row r="338" spans="5:5" ht="15.75" customHeight="1" x14ac:dyDescent="0.25">
      <c r="E338" s="419"/>
    </row>
    <row r="339" spans="5:5" ht="15.75" customHeight="1" x14ac:dyDescent="0.25">
      <c r="E339" s="419"/>
    </row>
    <row r="340" spans="5:5" ht="15.75" customHeight="1" x14ac:dyDescent="0.25">
      <c r="E340" s="419"/>
    </row>
    <row r="341" spans="5:5" ht="15.75" customHeight="1" x14ac:dyDescent="0.25">
      <c r="E341" s="419"/>
    </row>
    <row r="342" spans="5:5" ht="15.75" customHeight="1" x14ac:dyDescent="0.25">
      <c r="E342" s="419"/>
    </row>
    <row r="343" spans="5:5" ht="15.75" customHeight="1" x14ac:dyDescent="0.25">
      <c r="E343" s="419"/>
    </row>
    <row r="344" spans="5:5" ht="15.75" customHeight="1" x14ac:dyDescent="0.25">
      <c r="E344" s="419"/>
    </row>
    <row r="345" spans="5:5" ht="15.75" customHeight="1" x14ac:dyDescent="0.25">
      <c r="E345" s="419"/>
    </row>
    <row r="346" spans="5:5" ht="15.75" customHeight="1" x14ac:dyDescent="0.25">
      <c r="E346" s="419"/>
    </row>
    <row r="347" spans="5:5" ht="15.75" customHeight="1" x14ac:dyDescent="0.25">
      <c r="E347" s="419"/>
    </row>
    <row r="348" spans="5:5" ht="15.75" customHeight="1" x14ac:dyDescent="0.25">
      <c r="E348" s="419"/>
    </row>
    <row r="349" spans="5:5" ht="15.75" customHeight="1" x14ac:dyDescent="0.25">
      <c r="E349" s="419"/>
    </row>
    <row r="350" spans="5:5" ht="15.75" customHeight="1" x14ac:dyDescent="0.25">
      <c r="E350" s="419"/>
    </row>
    <row r="351" spans="5:5" ht="15.75" customHeight="1" x14ac:dyDescent="0.25">
      <c r="E351" s="419"/>
    </row>
    <row r="352" spans="5:5" ht="15.75" customHeight="1" x14ac:dyDescent="0.25">
      <c r="E352" s="419"/>
    </row>
    <row r="353" spans="5:5" ht="15.75" customHeight="1" x14ac:dyDescent="0.25">
      <c r="E353" s="419"/>
    </row>
    <row r="354" spans="5:5" ht="15.75" customHeight="1" x14ac:dyDescent="0.25">
      <c r="E354" s="419"/>
    </row>
    <row r="355" spans="5:5" ht="15.75" customHeight="1" x14ac:dyDescent="0.25">
      <c r="E355" s="419"/>
    </row>
    <row r="356" spans="5:5" ht="15.75" customHeight="1" x14ac:dyDescent="0.25">
      <c r="E356" s="419"/>
    </row>
    <row r="357" spans="5:5" ht="15.75" customHeight="1" x14ac:dyDescent="0.25">
      <c r="E357" s="419"/>
    </row>
    <row r="358" spans="5:5" ht="15.75" customHeight="1" x14ac:dyDescent="0.25">
      <c r="E358" s="419"/>
    </row>
    <row r="359" spans="5:5" ht="15.75" customHeight="1" x14ac:dyDescent="0.25">
      <c r="E359" s="419"/>
    </row>
    <row r="360" spans="5:5" ht="15.75" customHeight="1" x14ac:dyDescent="0.25">
      <c r="E360" s="419"/>
    </row>
    <row r="361" spans="5:5" ht="15.75" customHeight="1" x14ac:dyDescent="0.25">
      <c r="E361" s="419"/>
    </row>
    <row r="362" spans="5:5" ht="15.75" customHeight="1" x14ac:dyDescent="0.25">
      <c r="E362" s="419"/>
    </row>
    <row r="363" spans="5:5" ht="15.75" customHeight="1" x14ac:dyDescent="0.25">
      <c r="E363" s="419"/>
    </row>
    <row r="364" spans="5:5" ht="15.75" customHeight="1" x14ac:dyDescent="0.25">
      <c r="E364" s="419"/>
    </row>
    <row r="365" spans="5:5" ht="15.75" customHeight="1" x14ac:dyDescent="0.25">
      <c r="E365" s="419"/>
    </row>
    <row r="366" spans="5:5" ht="15.75" customHeight="1" x14ac:dyDescent="0.25">
      <c r="E366" s="419"/>
    </row>
    <row r="367" spans="5:5" ht="15.75" customHeight="1" x14ac:dyDescent="0.25">
      <c r="E367" s="419"/>
    </row>
    <row r="368" spans="5:5" ht="15.75" customHeight="1" x14ac:dyDescent="0.25">
      <c r="E368" s="419"/>
    </row>
    <row r="369" spans="5:5" ht="15.75" customHeight="1" x14ac:dyDescent="0.25">
      <c r="E369" s="419"/>
    </row>
    <row r="370" spans="5:5" ht="15.75" customHeight="1" x14ac:dyDescent="0.25">
      <c r="E370" s="419"/>
    </row>
    <row r="371" spans="5:5" ht="15.75" customHeight="1" x14ac:dyDescent="0.25">
      <c r="E371" s="419"/>
    </row>
    <row r="372" spans="5:5" ht="15.75" customHeight="1" x14ac:dyDescent="0.25">
      <c r="E372" s="419"/>
    </row>
    <row r="373" spans="5:5" ht="15.75" customHeight="1" x14ac:dyDescent="0.25">
      <c r="E373" s="419"/>
    </row>
    <row r="374" spans="5:5" ht="15.75" customHeight="1" x14ac:dyDescent="0.25">
      <c r="E374" s="419"/>
    </row>
    <row r="375" spans="5:5" ht="15.75" customHeight="1" x14ac:dyDescent="0.25">
      <c r="E375" s="419"/>
    </row>
    <row r="376" spans="5:5" ht="15.75" customHeight="1" x14ac:dyDescent="0.25">
      <c r="E376" s="419"/>
    </row>
    <row r="377" spans="5:5" ht="15.75" customHeight="1" x14ac:dyDescent="0.25">
      <c r="E377" s="419"/>
    </row>
    <row r="378" spans="5:5" ht="15.75" customHeight="1" x14ac:dyDescent="0.25">
      <c r="E378" s="419"/>
    </row>
    <row r="379" spans="5:5" ht="15.75" customHeight="1" x14ac:dyDescent="0.25">
      <c r="E379" s="419"/>
    </row>
    <row r="380" spans="5:5" ht="15.75" customHeight="1" x14ac:dyDescent="0.25">
      <c r="E380" s="419"/>
    </row>
    <row r="381" spans="5:5" ht="15.75" customHeight="1" x14ac:dyDescent="0.25">
      <c r="E381" s="419"/>
    </row>
    <row r="382" spans="5:5" ht="15.75" customHeight="1" x14ac:dyDescent="0.25">
      <c r="E382" s="419"/>
    </row>
    <row r="383" spans="5:5" ht="15.75" customHeight="1" x14ac:dyDescent="0.25">
      <c r="E383" s="419"/>
    </row>
    <row r="384" spans="5:5" ht="15.75" customHeight="1" x14ac:dyDescent="0.25">
      <c r="E384" s="419"/>
    </row>
    <row r="385" spans="5:5" ht="15.75" customHeight="1" x14ac:dyDescent="0.25">
      <c r="E385" s="419"/>
    </row>
    <row r="386" spans="5:5" ht="15.75" customHeight="1" x14ac:dyDescent="0.25">
      <c r="E386" s="419"/>
    </row>
    <row r="387" spans="5:5" ht="15.75" customHeight="1" x14ac:dyDescent="0.25">
      <c r="E387" s="419"/>
    </row>
    <row r="388" spans="5:5" ht="15.75" customHeight="1" x14ac:dyDescent="0.25">
      <c r="E388" s="419"/>
    </row>
    <row r="389" spans="5:5" ht="15.75" customHeight="1" x14ac:dyDescent="0.25">
      <c r="E389" s="419"/>
    </row>
    <row r="390" spans="5:5" ht="15.75" customHeight="1" x14ac:dyDescent="0.25">
      <c r="E390" s="419"/>
    </row>
    <row r="391" spans="5:5" ht="15.75" customHeight="1" x14ac:dyDescent="0.25">
      <c r="E391" s="419"/>
    </row>
    <row r="392" spans="5:5" ht="15.75" customHeight="1" x14ac:dyDescent="0.25">
      <c r="E392" s="419"/>
    </row>
    <row r="393" spans="5:5" ht="15.75" customHeight="1" x14ac:dyDescent="0.25">
      <c r="E393" s="419"/>
    </row>
    <row r="394" spans="5:5" ht="15.75" customHeight="1" x14ac:dyDescent="0.25">
      <c r="E394" s="419"/>
    </row>
    <row r="395" spans="5:5" ht="15.75" customHeight="1" x14ac:dyDescent="0.25">
      <c r="E395" s="419"/>
    </row>
    <row r="396" spans="5:5" ht="15.75" customHeight="1" x14ac:dyDescent="0.25">
      <c r="E396" s="419"/>
    </row>
    <row r="397" spans="5:5" ht="15.75" customHeight="1" x14ac:dyDescent="0.25">
      <c r="E397" s="419"/>
    </row>
    <row r="398" spans="5:5" ht="15.75" customHeight="1" x14ac:dyDescent="0.25">
      <c r="E398" s="419"/>
    </row>
    <row r="399" spans="5:5" ht="15.75" customHeight="1" x14ac:dyDescent="0.25">
      <c r="E399" s="419"/>
    </row>
    <row r="400" spans="5:5" ht="15.75" customHeight="1" x14ac:dyDescent="0.25">
      <c r="E400" s="419"/>
    </row>
    <row r="401" spans="5:5" ht="15.75" customHeight="1" x14ac:dyDescent="0.25">
      <c r="E401" s="419"/>
    </row>
    <row r="402" spans="5:5" ht="15.75" customHeight="1" x14ac:dyDescent="0.25">
      <c r="E402" s="419"/>
    </row>
    <row r="403" spans="5:5" ht="15.75" customHeight="1" x14ac:dyDescent="0.25">
      <c r="E403" s="419"/>
    </row>
    <row r="404" spans="5:5" ht="15.75" customHeight="1" x14ac:dyDescent="0.25">
      <c r="E404" s="419"/>
    </row>
    <row r="405" spans="5:5" ht="15.75" customHeight="1" x14ac:dyDescent="0.25">
      <c r="E405" s="419"/>
    </row>
    <row r="406" spans="5:5" ht="15.75" customHeight="1" x14ac:dyDescent="0.25">
      <c r="E406" s="419"/>
    </row>
    <row r="407" spans="5:5" ht="15.75" customHeight="1" x14ac:dyDescent="0.25">
      <c r="E407" s="419"/>
    </row>
    <row r="408" spans="5:5" ht="15.75" customHeight="1" x14ac:dyDescent="0.25">
      <c r="E408" s="419"/>
    </row>
    <row r="409" spans="5:5" ht="15.75" customHeight="1" x14ac:dyDescent="0.25">
      <c r="E409" s="419"/>
    </row>
    <row r="410" spans="5:5" ht="15.75" customHeight="1" x14ac:dyDescent="0.25">
      <c r="E410" s="419"/>
    </row>
    <row r="411" spans="5:5" ht="15.75" customHeight="1" x14ac:dyDescent="0.25">
      <c r="E411" s="419"/>
    </row>
    <row r="412" spans="5:5" ht="15.75" customHeight="1" x14ac:dyDescent="0.25">
      <c r="E412" s="419"/>
    </row>
    <row r="413" spans="5:5" ht="15.75" customHeight="1" x14ac:dyDescent="0.25">
      <c r="E413" s="419"/>
    </row>
    <row r="414" spans="5:5" ht="15.75" customHeight="1" x14ac:dyDescent="0.25">
      <c r="E414" s="419"/>
    </row>
    <row r="415" spans="5:5" ht="15.75" customHeight="1" x14ac:dyDescent="0.25">
      <c r="E415" s="419"/>
    </row>
    <row r="416" spans="5:5" ht="15.75" customHeight="1" x14ac:dyDescent="0.25">
      <c r="E416" s="419"/>
    </row>
    <row r="417" spans="5:5" ht="15.75" customHeight="1" x14ac:dyDescent="0.25">
      <c r="E417" s="419"/>
    </row>
    <row r="418" spans="5:5" ht="15.75" customHeight="1" x14ac:dyDescent="0.25">
      <c r="E418" s="419"/>
    </row>
    <row r="419" spans="5:5" ht="15.75" customHeight="1" x14ac:dyDescent="0.25">
      <c r="E419" s="419"/>
    </row>
    <row r="420" spans="5:5" ht="15.75" customHeight="1" x14ac:dyDescent="0.25">
      <c r="E420" s="419"/>
    </row>
    <row r="421" spans="5:5" ht="15.75" customHeight="1" x14ac:dyDescent="0.25">
      <c r="E421" s="419"/>
    </row>
    <row r="422" spans="5:5" ht="15.75" customHeight="1" x14ac:dyDescent="0.25">
      <c r="E422" s="419"/>
    </row>
    <row r="423" spans="5:5" ht="15.75" customHeight="1" x14ac:dyDescent="0.25">
      <c r="E423" s="419"/>
    </row>
    <row r="424" spans="5:5" ht="15.75" customHeight="1" x14ac:dyDescent="0.25">
      <c r="E424" s="419"/>
    </row>
    <row r="425" spans="5:5" ht="15.75" customHeight="1" x14ac:dyDescent="0.25">
      <c r="E425" s="419"/>
    </row>
    <row r="426" spans="5:5" ht="15.75" customHeight="1" x14ac:dyDescent="0.25">
      <c r="E426" s="419"/>
    </row>
    <row r="427" spans="5:5" ht="15.75" customHeight="1" x14ac:dyDescent="0.25">
      <c r="E427" s="419"/>
    </row>
    <row r="428" spans="5:5" ht="15.75" customHeight="1" x14ac:dyDescent="0.25">
      <c r="E428" s="419"/>
    </row>
    <row r="429" spans="5:5" ht="15.75" customHeight="1" x14ac:dyDescent="0.25">
      <c r="E429" s="419"/>
    </row>
    <row r="430" spans="5:5" ht="15.75" customHeight="1" x14ac:dyDescent="0.25">
      <c r="E430" s="419"/>
    </row>
    <row r="431" spans="5:5" ht="15.75" customHeight="1" x14ac:dyDescent="0.25">
      <c r="E431" s="419"/>
    </row>
    <row r="432" spans="5:5" ht="15.75" customHeight="1" x14ac:dyDescent="0.25">
      <c r="E432" s="419"/>
    </row>
    <row r="433" spans="5:5" ht="15.75" customHeight="1" x14ac:dyDescent="0.25">
      <c r="E433" s="419"/>
    </row>
    <row r="434" spans="5:5" ht="15.75" customHeight="1" x14ac:dyDescent="0.25">
      <c r="E434" s="419"/>
    </row>
    <row r="435" spans="5:5" ht="15.75" customHeight="1" x14ac:dyDescent="0.25">
      <c r="E435" s="419"/>
    </row>
    <row r="436" spans="5:5" ht="15.75" customHeight="1" x14ac:dyDescent="0.25">
      <c r="E436" s="419"/>
    </row>
    <row r="437" spans="5:5" ht="15.75" customHeight="1" x14ac:dyDescent="0.25">
      <c r="E437" s="419"/>
    </row>
    <row r="438" spans="5:5" ht="15.75" customHeight="1" x14ac:dyDescent="0.25">
      <c r="E438" s="419"/>
    </row>
    <row r="439" spans="5:5" ht="15.75" customHeight="1" x14ac:dyDescent="0.25">
      <c r="E439" s="419"/>
    </row>
    <row r="440" spans="5:5" ht="15.75" customHeight="1" x14ac:dyDescent="0.25">
      <c r="E440" s="419"/>
    </row>
    <row r="441" spans="5:5" ht="15.75" customHeight="1" x14ac:dyDescent="0.25">
      <c r="E441" s="419"/>
    </row>
    <row r="442" spans="5:5" ht="15.75" customHeight="1" x14ac:dyDescent="0.25">
      <c r="E442" s="419"/>
    </row>
    <row r="443" spans="5:5" ht="15.75" customHeight="1" x14ac:dyDescent="0.25">
      <c r="E443" s="419"/>
    </row>
    <row r="444" spans="5:5" ht="15.75" customHeight="1" x14ac:dyDescent="0.25">
      <c r="E444" s="419"/>
    </row>
    <row r="445" spans="5:5" ht="15.75" customHeight="1" x14ac:dyDescent="0.25">
      <c r="E445" s="419"/>
    </row>
    <row r="446" spans="5:5" ht="15.75" customHeight="1" x14ac:dyDescent="0.25">
      <c r="E446" s="419"/>
    </row>
    <row r="447" spans="5:5" ht="15.75" customHeight="1" x14ac:dyDescent="0.25">
      <c r="E447" s="419"/>
    </row>
    <row r="448" spans="5:5" ht="15.75" customHeight="1" x14ac:dyDescent="0.25">
      <c r="E448" s="419"/>
    </row>
    <row r="449" spans="5:5" ht="15.75" customHeight="1" x14ac:dyDescent="0.25">
      <c r="E449" s="419"/>
    </row>
    <row r="450" spans="5:5" ht="15.75" customHeight="1" x14ac:dyDescent="0.25">
      <c r="E450" s="419"/>
    </row>
    <row r="451" spans="5:5" ht="15.75" customHeight="1" x14ac:dyDescent="0.25">
      <c r="E451" s="419"/>
    </row>
    <row r="452" spans="5:5" ht="15.75" customHeight="1" x14ac:dyDescent="0.25">
      <c r="E452" s="419"/>
    </row>
    <row r="453" spans="5:5" ht="15.75" customHeight="1" x14ac:dyDescent="0.25">
      <c r="E453" s="419"/>
    </row>
    <row r="454" spans="5:5" ht="15.75" customHeight="1" x14ac:dyDescent="0.25">
      <c r="E454" s="419"/>
    </row>
    <row r="455" spans="5:5" ht="15.75" customHeight="1" x14ac:dyDescent="0.25">
      <c r="E455" s="419"/>
    </row>
    <row r="456" spans="5:5" ht="15.75" customHeight="1" x14ac:dyDescent="0.25">
      <c r="E456" s="419"/>
    </row>
    <row r="457" spans="5:5" ht="15.75" customHeight="1" x14ac:dyDescent="0.25">
      <c r="E457" s="419"/>
    </row>
    <row r="458" spans="5:5" ht="15.75" customHeight="1" x14ac:dyDescent="0.25">
      <c r="E458" s="419"/>
    </row>
    <row r="459" spans="5:5" ht="15.75" customHeight="1" x14ac:dyDescent="0.25">
      <c r="E459" s="419"/>
    </row>
    <row r="460" spans="5:5" ht="15.75" customHeight="1" x14ac:dyDescent="0.25">
      <c r="E460" s="419"/>
    </row>
    <row r="461" spans="5:5" ht="15.75" customHeight="1" x14ac:dyDescent="0.25">
      <c r="E461" s="419"/>
    </row>
    <row r="462" spans="5:5" ht="15.75" customHeight="1" x14ac:dyDescent="0.25">
      <c r="E462" s="419"/>
    </row>
    <row r="463" spans="5:5" ht="15.75" customHeight="1" x14ac:dyDescent="0.25">
      <c r="E463" s="419"/>
    </row>
    <row r="464" spans="5:5" ht="15.75" customHeight="1" x14ac:dyDescent="0.25">
      <c r="E464" s="419"/>
    </row>
    <row r="465" spans="5:5" ht="15.75" customHeight="1" x14ac:dyDescent="0.25">
      <c r="E465" s="419"/>
    </row>
    <row r="466" spans="5:5" ht="15.75" customHeight="1" x14ac:dyDescent="0.25">
      <c r="E466" s="419"/>
    </row>
    <row r="467" spans="5:5" ht="15.75" customHeight="1" x14ac:dyDescent="0.25">
      <c r="E467" s="419"/>
    </row>
    <row r="468" spans="5:5" ht="15.75" customHeight="1" x14ac:dyDescent="0.25">
      <c r="E468" s="419"/>
    </row>
    <row r="469" spans="5:5" ht="15.75" customHeight="1" x14ac:dyDescent="0.25">
      <c r="E469" s="419"/>
    </row>
    <row r="470" spans="5:5" ht="15.75" customHeight="1" x14ac:dyDescent="0.25">
      <c r="E470" s="419"/>
    </row>
    <row r="471" spans="5:5" ht="15.75" customHeight="1" x14ac:dyDescent="0.25">
      <c r="E471" s="419"/>
    </row>
    <row r="472" spans="5:5" ht="15.75" customHeight="1" x14ac:dyDescent="0.25">
      <c r="E472" s="419"/>
    </row>
    <row r="473" spans="5:5" ht="15.75" customHeight="1" x14ac:dyDescent="0.25">
      <c r="E473" s="419"/>
    </row>
    <row r="474" spans="5:5" ht="15.75" customHeight="1" x14ac:dyDescent="0.25">
      <c r="E474" s="419"/>
    </row>
    <row r="475" spans="5:5" ht="15.75" customHeight="1" x14ac:dyDescent="0.25">
      <c r="E475" s="419"/>
    </row>
    <row r="476" spans="5:5" ht="15.75" customHeight="1" x14ac:dyDescent="0.25">
      <c r="E476" s="419"/>
    </row>
    <row r="477" spans="5:5" ht="15.75" customHeight="1" x14ac:dyDescent="0.25">
      <c r="E477" s="419"/>
    </row>
    <row r="478" spans="5:5" ht="15.75" customHeight="1" x14ac:dyDescent="0.25">
      <c r="E478" s="419"/>
    </row>
    <row r="479" spans="5:5" ht="15.75" customHeight="1" x14ac:dyDescent="0.25">
      <c r="E479" s="419"/>
    </row>
    <row r="480" spans="5:5" ht="15.75" customHeight="1" x14ac:dyDescent="0.25">
      <c r="E480" s="419"/>
    </row>
    <row r="481" spans="5:5" ht="15.75" customHeight="1" x14ac:dyDescent="0.25">
      <c r="E481" s="419"/>
    </row>
    <row r="482" spans="5:5" ht="15.75" customHeight="1" x14ac:dyDescent="0.25">
      <c r="E482" s="419"/>
    </row>
    <row r="483" spans="5:5" ht="15.75" customHeight="1" x14ac:dyDescent="0.25">
      <c r="E483" s="419"/>
    </row>
    <row r="484" spans="5:5" ht="15.75" customHeight="1" x14ac:dyDescent="0.25">
      <c r="E484" s="419"/>
    </row>
    <row r="485" spans="5:5" ht="15.75" customHeight="1" x14ac:dyDescent="0.25">
      <c r="E485" s="419"/>
    </row>
    <row r="486" spans="5:5" ht="15.75" customHeight="1" x14ac:dyDescent="0.25">
      <c r="E486" s="419"/>
    </row>
    <row r="487" spans="5:5" ht="15.75" customHeight="1" x14ac:dyDescent="0.25">
      <c r="E487" s="419"/>
    </row>
    <row r="488" spans="5:5" ht="15.75" customHeight="1" x14ac:dyDescent="0.25">
      <c r="E488" s="419"/>
    </row>
    <row r="489" spans="5:5" ht="15.75" customHeight="1" x14ac:dyDescent="0.25">
      <c r="E489" s="419"/>
    </row>
    <row r="490" spans="5:5" ht="15.75" customHeight="1" x14ac:dyDescent="0.25">
      <c r="E490" s="419"/>
    </row>
    <row r="491" spans="5:5" ht="15.75" customHeight="1" x14ac:dyDescent="0.25">
      <c r="E491" s="419"/>
    </row>
    <row r="492" spans="5:5" ht="15.75" customHeight="1" x14ac:dyDescent="0.25">
      <c r="E492" s="419"/>
    </row>
    <row r="493" spans="5:5" ht="15.75" customHeight="1" x14ac:dyDescent="0.25">
      <c r="E493" s="419"/>
    </row>
    <row r="494" spans="5:5" ht="15.75" customHeight="1" x14ac:dyDescent="0.25">
      <c r="E494" s="419"/>
    </row>
    <row r="495" spans="5:5" ht="15.75" customHeight="1" x14ac:dyDescent="0.25">
      <c r="E495" s="419"/>
    </row>
    <row r="496" spans="5:5" ht="15.75" customHeight="1" x14ac:dyDescent="0.25">
      <c r="E496" s="419"/>
    </row>
    <row r="497" spans="5:5" ht="15.75" customHeight="1" x14ac:dyDescent="0.25">
      <c r="E497" s="419"/>
    </row>
    <row r="498" spans="5:5" ht="15.75" customHeight="1" x14ac:dyDescent="0.25">
      <c r="E498" s="419"/>
    </row>
    <row r="499" spans="5:5" ht="15.75" customHeight="1" x14ac:dyDescent="0.25">
      <c r="E499" s="419"/>
    </row>
    <row r="500" spans="5:5" ht="15.75" customHeight="1" x14ac:dyDescent="0.25">
      <c r="E500" s="419"/>
    </row>
    <row r="501" spans="5:5" ht="15.75" customHeight="1" x14ac:dyDescent="0.25">
      <c r="E501" s="419"/>
    </row>
    <row r="502" spans="5:5" ht="15.75" customHeight="1" x14ac:dyDescent="0.25">
      <c r="E502" s="419"/>
    </row>
    <row r="503" spans="5:5" ht="15.75" customHeight="1" x14ac:dyDescent="0.25">
      <c r="E503" s="419"/>
    </row>
    <row r="504" spans="5:5" ht="15.75" customHeight="1" x14ac:dyDescent="0.25">
      <c r="E504" s="419"/>
    </row>
    <row r="505" spans="5:5" ht="15.75" customHeight="1" x14ac:dyDescent="0.25">
      <c r="E505" s="419"/>
    </row>
    <row r="506" spans="5:5" ht="15.75" customHeight="1" x14ac:dyDescent="0.25">
      <c r="E506" s="419"/>
    </row>
    <row r="507" spans="5:5" ht="15.75" customHeight="1" x14ac:dyDescent="0.25">
      <c r="E507" s="419"/>
    </row>
    <row r="508" spans="5:5" ht="15.75" customHeight="1" x14ac:dyDescent="0.25">
      <c r="E508" s="419"/>
    </row>
    <row r="509" spans="5:5" ht="15.75" customHeight="1" x14ac:dyDescent="0.25">
      <c r="E509" s="419"/>
    </row>
    <row r="510" spans="5:5" ht="15.75" customHeight="1" x14ac:dyDescent="0.25">
      <c r="E510" s="419"/>
    </row>
    <row r="511" spans="5:5" ht="15.75" customHeight="1" x14ac:dyDescent="0.25">
      <c r="E511" s="419"/>
    </row>
    <row r="512" spans="5:5" ht="15.75" customHeight="1" x14ac:dyDescent="0.25">
      <c r="E512" s="419"/>
    </row>
    <row r="513" spans="5:5" ht="15.75" customHeight="1" x14ac:dyDescent="0.25">
      <c r="E513" s="419"/>
    </row>
    <row r="514" spans="5:5" ht="15.75" customHeight="1" x14ac:dyDescent="0.25">
      <c r="E514" s="419"/>
    </row>
    <row r="515" spans="5:5" ht="15.75" customHeight="1" x14ac:dyDescent="0.25">
      <c r="E515" s="419"/>
    </row>
    <row r="516" spans="5:5" ht="15.75" customHeight="1" x14ac:dyDescent="0.25">
      <c r="E516" s="419"/>
    </row>
    <row r="517" spans="5:5" ht="15.75" customHeight="1" x14ac:dyDescent="0.25">
      <c r="E517" s="419"/>
    </row>
    <row r="518" spans="5:5" ht="15.75" customHeight="1" x14ac:dyDescent="0.25">
      <c r="E518" s="419"/>
    </row>
    <row r="519" spans="5:5" ht="15.75" customHeight="1" x14ac:dyDescent="0.25">
      <c r="E519" s="419"/>
    </row>
    <row r="520" spans="5:5" ht="15.75" customHeight="1" x14ac:dyDescent="0.25">
      <c r="E520" s="419"/>
    </row>
    <row r="521" spans="5:5" ht="15.75" customHeight="1" x14ac:dyDescent="0.25">
      <c r="E521" s="419"/>
    </row>
    <row r="522" spans="5:5" ht="15.75" customHeight="1" x14ac:dyDescent="0.25">
      <c r="E522" s="419"/>
    </row>
    <row r="523" spans="5:5" ht="15.75" customHeight="1" x14ac:dyDescent="0.25">
      <c r="E523" s="419"/>
    </row>
    <row r="524" spans="5:5" ht="15.75" customHeight="1" x14ac:dyDescent="0.25">
      <c r="E524" s="419"/>
    </row>
    <row r="525" spans="5:5" ht="15.75" customHeight="1" x14ac:dyDescent="0.25">
      <c r="E525" s="419"/>
    </row>
    <row r="526" spans="5:5" ht="15.75" customHeight="1" x14ac:dyDescent="0.25">
      <c r="E526" s="419"/>
    </row>
    <row r="527" spans="5:5" ht="15.75" customHeight="1" x14ac:dyDescent="0.25">
      <c r="E527" s="419"/>
    </row>
    <row r="528" spans="5:5" ht="15.75" customHeight="1" x14ac:dyDescent="0.25">
      <c r="E528" s="419"/>
    </row>
    <row r="529" spans="5:5" ht="15.75" customHeight="1" x14ac:dyDescent="0.25">
      <c r="E529" s="419"/>
    </row>
    <row r="530" spans="5:5" ht="15.75" customHeight="1" x14ac:dyDescent="0.25">
      <c r="E530" s="419"/>
    </row>
    <row r="531" spans="5:5" ht="15.75" customHeight="1" x14ac:dyDescent="0.25">
      <c r="E531" s="419"/>
    </row>
    <row r="532" spans="5:5" ht="15.75" customHeight="1" x14ac:dyDescent="0.25">
      <c r="E532" s="419"/>
    </row>
    <row r="533" spans="5:5" ht="15.75" customHeight="1" x14ac:dyDescent="0.25">
      <c r="E533" s="419"/>
    </row>
    <row r="534" spans="5:5" ht="15.75" customHeight="1" x14ac:dyDescent="0.25">
      <c r="E534" s="419"/>
    </row>
    <row r="535" spans="5:5" ht="15.75" customHeight="1" x14ac:dyDescent="0.25">
      <c r="E535" s="419"/>
    </row>
    <row r="536" spans="5:5" ht="15.75" customHeight="1" x14ac:dyDescent="0.25">
      <c r="E536" s="419"/>
    </row>
    <row r="537" spans="5:5" ht="15.75" customHeight="1" x14ac:dyDescent="0.25">
      <c r="E537" s="419"/>
    </row>
    <row r="538" spans="5:5" ht="15.75" customHeight="1" x14ac:dyDescent="0.25">
      <c r="E538" s="419"/>
    </row>
    <row r="539" spans="5:5" ht="15.75" customHeight="1" x14ac:dyDescent="0.25">
      <c r="E539" s="419"/>
    </row>
    <row r="540" spans="5:5" ht="15.75" customHeight="1" x14ac:dyDescent="0.25">
      <c r="E540" s="419"/>
    </row>
    <row r="541" spans="5:5" ht="15.75" customHeight="1" x14ac:dyDescent="0.25">
      <c r="E541" s="419"/>
    </row>
    <row r="542" spans="5:5" ht="15.75" customHeight="1" x14ac:dyDescent="0.25">
      <c r="E542" s="419"/>
    </row>
    <row r="543" spans="5:5" ht="15.75" customHeight="1" x14ac:dyDescent="0.25">
      <c r="E543" s="419"/>
    </row>
    <row r="544" spans="5:5" ht="15.75" customHeight="1" x14ac:dyDescent="0.25">
      <c r="E544" s="419"/>
    </row>
    <row r="545" spans="5:5" ht="15.75" customHeight="1" x14ac:dyDescent="0.25">
      <c r="E545" s="419"/>
    </row>
    <row r="546" spans="5:5" ht="15.75" customHeight="1" x14ac:dyDescent="0.25">
      <c r="E546" s="419"/>
    </row>
    <row r="547" spans="5:5" ht="15.75" customHeight="1" x14ac:dyDescent="0.25">
      <c r="E547" s="419"/>
    </row>
    <row r="548" spans="5:5" ht="15.75" customHeight="1" x14ac:dyDescent="0.25">
      <c r="E548" s="419"/>
    </row>
    <row r="549" spans="5:5" ht="15.75" customHeight="1" x14ac:dyDescent="0.25">
      <c r="E549" s="419"/>
    </row>
    <row r="550" spans="5:5" ht="15.75" customHeight="1" x14ac:dyDescent="0.25">
      <c r="E550" s="419"/>
    </row>
    <row r="551" spans="5:5" ht="15.75" customHeight="1" x14ac:dyDescent="0.25">
      <c r="E551" s="419"/>
    </row>
    <row r="552" spans="5:5" ht="15.75" customHeight="1" x14ac:dyDescent="0.25">
      <c r="E552" s="419"/>
    </row>
    <row r="553" spans="5:5" ht="15.75" customHeight="1" x14ac:dyDescent="0.25">
      <c r="E553" s="419"/>
    </row>
    <row r="554" spans="5:5" ht="15.75" customHeight="1" x14ac:dyDescent="0.25">
      <c r="E554" s="419"/>
    </row>
    <row r="555" spans="5:5" ht="15.75" customHeight="1" x14ac:dyDescent="0.25">
      <c r="E555" s="419"/>
    </row>
    <row r="556" spans="5:5" ht="15.75" customHeight="1" x14ac:dyDescent="0.25">
      <c r="E556" s="419"/>
    </row>
    <row r="557" spans="5:5" ht="15.75" customHeight="1" x14ac:dyDescent="0.25">
      <c r="E557" s="419"/>
    </row>
    <row r="558" spans="5:5" ht="15.75" customHeight="1" x14ac:dyDescent="0.25">
      <c r="E558" s="419"/>
    </row>
    <row r="559" spans="5:5" ht="15.75" customHeight="1" x14ac:dyDescent="0.25">
      <c r="E559" s="419"/>
    </row>
    <row r="560" spans="5:5" ht="15.75" customHeight="1" x14ac:dyDescent="0.25">
      <c r="E560" s="419"/>
    </row>
    <row r="561" spans="5:5" ht="15.75" customHeight="1" x14ac:dyDescent="0.25">
      <c r="E561" s="419"/>
    </row>
    <row r="562" spans="5:5" ht="15.75" customHeight="1" x14ac:dyDescent="0.25">
      <c r="E562" s="419"/>
    </row>
    <row r="563" spans="5:5" ht="15.75" customHeight="1" x14ac:dyDescent="0.25">
      <c r="E563" s="419"/>
    </row>
    <row r="564" spans="5:5" ht="15.75" customHeight="1" x14ac:dyDescent="0.25">
      <c r="E564" s="419"/>
    </row>
    <row r="565" spans="5:5" ht="15.75" customHeight="1" x14ac:dyDescent="0.25">
      <c r="E565" s="419"/>
    </row>
    <row r="566" spans="5:5" ht="15.75" customHeight="1" x14ac:dyDescent="0.25">
      <c r="E566" s="419"/>
    </row>
    <row r="567" spans="5:5" ht="15.75" customHeight="1" x14ac:dyDescent="0.25">
      <c r="E567" s="419"/>
    </row>
    <row r="568" spans="5:5" ht="15.75" customHeight="1" x14ac:dyDescent="0.25">
      <c r="E568" s="419"/>
    </row>
    <row r="569" spans="5:5" ht="15.75" customHeight="1" x14ac:dyDescent="0.25">
      <c r="E569" s="419"/>
    </row>
    <row r="570" spans="5:5" ht="15.75" customHeight="1" x14ac:dyDescent="0.25">
      <c r="E570" s="419"/>
    </row>
    <row r="571" spans="5:5" ht="15.75" customHeight="1" x14ac:dyDescent="0.25">
      <c r="E571" s="419"/>
    </row>
    <row r="572" spans="5:5" ht="15.75" customHeight="1" x14ac:dyDescent="0.25">
      <c r="E572" s="419"/>
    </row>
    <row r="573" spans="5:5" ht="15.75" customHeight="1" x14ac:dyDescent="0.25">
      <c r="E573" s="419"/>
    </row>
    <row r="574" spans="5:5" ht="15.75" customHeight="1" x14ac:dyDescent="0.25">
      <c r="E574" s="419"/>
    </row>
    <row r="575" spans="5:5" ht="15.75" customHeight="1" x14ac:dyDescent="0.25">
      <c r="E575" s="419"/>
    </row>
    <row r="576" spans="5:5" ht="15.75" customHeight="1" x14ac:dyDescent="0.25">
      <c r="E576" s="419"/>
    </row>
    <row r="577" spans="5:5" ht="15.75" customHeight="1" x14ac:dyDescent="0.25">
      <c r="E577" s="419"/>
    </row>
    <row r="578" spans="5:5" ht="15.75" customHeight="1" x14ac:dyDescent="0.25">
      <c r="E578" s="419"/>
    </row>
    <row r="579" spans="5:5" ht="15.75" customHeight="1" x14ac:dyDescent="0.25">
      <c r="E579" s="419"/>
    </row>
    <row r="580" spans="5:5" ht="15.75" customHeight="1" x14ac:dyDescent="0.25">
      <c r="E580" s="419"/>
    </row>
    <row r="581" spans="5:5" ht="15.75" customHeight="1" x14ac:dyDescent="0.25">
      <c r="E581" s="419"/>
    </row>
    <row r="582" spans="5:5" ht="15.75" customHeight="1" x14ac:dyDescent="0.25">
      <c r="E582" s="419"/>
    </row>
    <row r="583" spans="5:5" ht="15.75" customHeight="1" x14ac:dyDescent="0.25">
      <c r="E583" s="419"/>
    </row>
    <row r="584" spans="5:5" ht="15.75" customHeight="1" x14ac:dyDescent="0.25">
      <c r="E584" s="419"/>
    </row>
    <row r="585" spans="5:5" ht="15.75" customHeight="1" x14ac:dyDescent="0.25">
      <c r="E585" s="419"/>
    </row>
    <row r="586" spans="5:5" ht="15.75" customHeight="1" x14ac:dyDescent="0.25">
      <c r="E586" s="419"/>
    </row>
    <row r="587" spans="5:5" ht="15.75" customHeight="1" x14ac:dyDescent="0.25">
      <c r="E587" s="419"/>
    </row>
    <row r="588" spans="5:5" ht="15.75" customHeight="1" x14ac:dyDescent="0.25">
      <c r="E588" s="419"/>
    </row>
    <row r="589" spans="5:5" ht="15.75" customHeight="1" x14ac:dyDescent="0.25">
      <c r="E589" s="419"/>
    </row>
    <row r="590" spans="5:5" ht="15.75" customHeight="1" x14ac:dyDescent="0.25">
      <c r="E590" s="419"/>
    </row>
    <row r="591" spans="5:5" ht="15.75" customHeight="1" x14ac:dyDescent="0.25">
      <c r="E591" s="419"/>
    </row>
    <row r="592" spans="5:5" ht="15.75" customHeight="1" x14ac:dyDescent="0.25">
      <c r="E592" s="419"/>
    </row>
    <row r="593" spans="5:5" ht="15.75" customHeight="1" x14ac:dyDescent="0.25">
      <c r="E593" s="419"/>
    </row>
    <row r="594" spans="5:5" ht="15.75" customHeight="1" x14ac:dyDescent="0.25">
      <c r="E594" s="419"/>
    </row>
    <row r="595" spans="5:5" ht="15.75" customHeight="1" x14ac:dyDescent="0.25">
      <c r="E595" s="419"/>
    </row>
    <row r="596" spans="5:5" ht="15.75" customHeight="1" x14ac:dyDescent="0.25">
      <c r="E596" s="419"/>
    </row>
    <row r="597" spans="5:5" ht="15.75" customHeight="1" x14ac:dyDescent="0.25">
      <c r="E597" s="419"/>
    </row>
    <row r="598" spans="5:5" ht="15.75" customHeight="1" x14ac:dyDescent="0.25">
      <c r="E598" s="419"/>
    </row>
    <row r="599" spans="5:5" ht="15.75" customHeight="1" x14ac:dyDescent="0.25">
      <c r="E599" s="419"/>
    </row>
    <row r="600" spans="5:5" ht="15.75" customHeight="1" x14ac:dyDescent="0.25">
      <c r="E600" s="419"/>
    </row>
    <row r="601" spans="5:5" ht="15.75" customHeight="1" x14ac:dyDescent="0.25">
      <c r="E601" s="419"/>
    </row>
    <row r="602" spans="5:5" ht="15.75" customHeight="1" x14ac:dyDescent="0.25">
      <c r="E602" s="419"/>
    </row>
    <row r="603" spans="5:5" ht="15.75" customHeight="1" x14ac:dyDescent="0.25">
      <c r="E603" s="419"/>
    </row>
    <row r="604" spans="5:5" ht="15.75" customHeight="1" x14ac:dyDescent="0.25">
      <c r="E604" s="419"/>
    </row>
    <row r="605" spans="5:5" ht="15.75" customHeight="1" x14ac:dyDescent="0.25">
      <c r="E605" s="419"/>
    </row>
    <row r="606" spans="5:5" ht="15.75" customHeight="1" x14ac:dyDescent="0.25">
      <c r="E606" s="419"/>
    </row>
    <row r="607" spans="5:5" ht="15.75" customHeight="1" x14ac:dyDescent="0.25">
      <c r="E607" s="419"/>
    </row>
    <row r="608" spans="5:5" ht="15.75" customHeight="1" x14ac:dyDescent="0.25">
      <c r="E608" s="419"/>
    </row>
    <row r="609" spans="5:5" ht="15.75" customHeight="1" x14ac:dyDescent="0.25">
      <c r="E609" s="419"/>
    </row>
    <row r="610" spans="5:5" ht="15.75" customHeight="1" x14ac:dyDescent="0.25">
      <c r="E610" s="419"/>
    </row>
    <row r="611" spans="5:5" ht="15.75" customHeight="1" x14ac:dyDescent="0.25">
      <c r="E611" s="419"/>
    </row>
    <row r="612" spans="5:5" ht="15.75" customHeight="1" x14ac:dyDescent="0.25">
      <c r="E612" s="419"/>
    </row>
    <row r="613" spans="5:5" ht="15.75" customHeight="1" x14ac:dyDescent="0.25">
      <c r="E613" s="419"/>
    </row>
    <row r="614" spans="5:5" ht="15.75" customHeight="1" x14ac:dyDescent="0.25">
      <c r="E614" s="419"/>
    </row>
    <row r="615" spans="5:5" ht="15.75" customHeight="1" x14ac:dyDescent="0.25">
      <c r="E615" s="419"/>
    </row>
    <row r="616" spans="5:5" ht="15.75" customHeight="1" x14ac:dyDescent="0.25">
      <c r="E616" s="419"/>
    </row>
    <row r="617" spans="5:5" ht="15.75" customHeight="1" x14ac:dyDescent="0.25">
      <c r="E617" s="419"/>
    </row>
    <row r="618" spans="5:5" ht="15.75" customHeight="1" x14ac:dyDescent="0.25">
      <c r="E618" s="419"/>
    </row>
    <row r="619" spans="5:5" ht="15.75" customHeight="1" x14ac:dyDescent="0.25">
      <c r="E619" s="419"/>
    </row>
    <row r="620" spans="5:5" ht="15.75" customHeight="1" x14ac:dyDescent="0.25">
      <c r="E620" s="419"/>
    </row>
    <row r="621" spans="5:5" ht="15.75" customHeight="1" x14ac:dyDescent="0.25">
      <c r="E621" s="419"/>
    </row>
    <row r="622" spans="5:5" ht="15.75" customHeight="1" x14ac:dyDescent="0.25">
      <c r="E622" s="419"/>
    </row>
    <row r="623" spans="5:5" ht="15.75" customHeight="1" x14ac:dyDescent="0.25">
      <c r="E623" s="419"/>
    </row>
    <row r="624" spans="5:5" ht="15.75" customHeight="1" x14ac:dyDescent="0.25">
      <c r="E624" s="419"/>
    </row>
    <row r="625" spans="5:5" ht="15.75" customHeight="1" x14ac:dyDescent="0.25">
      <c r="E625" s="419"/>
    </row>
    <row r="626" spans="5:5" ht="15.75" customHeight="1" x14ac:dyDescent="0.25">
      <c r="E626" s="419"/>
    </row>
    <row r="627" spans="5:5" ht="15.75" customHeight="1" x14ac:dyDescent="0.25">
      <c r="E627" s="419"/>
    </row>
    <row r="628" spans="5:5" ht="15.75" customHeight="1" x14ac:dyDescent="0.25">
      <c r="E628" s="419"/>
    </row>
    <row r="629" spans="5:5" ht="15.75" customHeight="1" x14ac:dyDescent="0.25">
      <c r="E629" s="419"/>
    </row>
    <row r="630" spans="5:5" ht="15.75" customHeight="1" x14ac:dyDescent="0.25">
      <c r="E630" s="419"/>
    </row>
    <row r="631" spans="5:5" ht="15.75" customHeight="1" x14ac:dyDescent="0.25">
      <c r="E631" s="419"/>
    </row>
    <row r="632" spans="5:5" ht="15.75" customHeight="1" x14ac:dyDescent="0.25">
      <c r="E632" s="419"/>
    </row>
    <row r="633" spans="5:5" ht="15.75" customHeight="1" x14ac:dyDescent="0.25">
      <c r="E633" s="419"/>
    </row>
    <row r="634" spans="5:5" ht="15.75" customHeight="1" x14ac:dyDescent="0.25">
      <c r="E634" s="419"/>
    </row>
    <row r="635" spans="5:5" ht="15.75" customHeight="1" x14ac:dyDescent="0.25">
      <c r="E635" s="419"/>
    </row>
    <row r="636" spans="5:5" ht="15.75" customHeight="1" x14ac:dyDescent="0.25">
      <c r="E636" s="419"/>
    </row>
    <row r="637" spans="5:5" ht="15.75" customHeight="1" x14ac:dyDescent="0.25">
      <c r="E637" s="419"/>
    </row>
    <row r="638" spans="5:5" ht="15.75" customHeight="1" x14ac:dyDescent="0.25">
      <c r="E638" s="419"/>
    </row>
    <row r="639" spans="5:5" ht="15.75" customHeight="1" x14ac:dyDescent="0.25">
      <c r="E639" s="419"/>
    </row>
    <row r="640" spans="5:5" ht="15.75" customHeight="1" x14ac:dyDescent="0.25">
      <c r="E640" s="419"/>
    </row>
    <row r="641" spans="5:5" ht="15.75" customHeight="1" x14ac:dyDescent="0.25">
      <c r="E641" s="419"/>
    </row>
    <row r="642" spans="5:5" ht="15.75" customHeight="1" x14ac:dyDescent="0.25">
      <c r="E642" s="419"/>
    </row>
    <row r="643" spans="5:5" ht="15.75" customHeight="1" x14ac:dyDescent="0.25">
      <c r="E643" s="419"/>
    </row>
    <row r="644" spans="5:5" ht="15.75" customHeight="1" x14ac:dyDescent="0.25">
      <c r="E644" s="419"/>
    </row>
    <row r="645" spans="5:5" ht="15.75" customHeight="1" x14ac:dyDescent="0.25">
      <c r="E645" s="419"/>
    </row>
    <row r="646" spans="5:5" ht="15.75" customHeight="1" x14ac:dyDescent="0.25">
      <c r="E646" s="419"/>
    </row>
    <row r="647" spans="5:5" ht="15.75" customHeight="1" x14ac:dyDescent="0.25">
      <c r="E647" s="419"/>
    </row>
    <row r="648" spans="5:5" ht="15.75" customHeight="1" x14ac:dyDescent="0.25">
      <c r="E648" s="419"/>
    </row>
    <row r="649" spans="5:5" ht="15.75" customHeight="1" x14ac:dyDescent="0.25">
      <c r="E649" s="419"/>
    </row>
    <row r="650" spans="5:5" ht="15.75" customHeight="1" x14ac:dyDescent="0.25">
      <c r="E650" s="419"/>
    </row>
    <row r="651" spans="5:5" ht="15.75" customHeight="1" x14ac:dyDescent="0.25">
      <c r="E651" s="419"/>
    </row>
    <row r="652" spans="5:5" ht="15.75" customHeight="1" x14ac:dyDescent="0.25">
      <c r="E652" s="419"/>
    </row>
    <row r="653" spans="5:5" ht="15.75" customHeight="1" x14ac:dyDescent="0.25">
      <c r="E653" s="419"/>
    </row>
    <row r="654" spans="5:5" ht="15.75" customHeight="1" x14ac:dyDescent="0.25">
      <c r="E654" s="419"/>
    </row>
    <row r="655" spans="5:5" ht="15.75" customHeight="1" x14ac:dyDescent="0.25">
      <c r="E655" s="419"/>
    </row>
    <row r="656" spans="5:5" ht="15.75" customHeight="1" x14ac:dyDescent="0.25">
      <c r="E656" s="419"/>
    </row>
    <row r="657" spans="5:5" ht="15.75" customHeight="1" x14ac:dyDescent="0.25">
      <c r="E657" s="419"/>
    </row>
    <row r="658" spans="5:5" ht="15.75" customHeight="1" x14ac:dyDescent="0.25">
      <c r="E658" s="419"/>
    </row>
    <row r="659" spans="5:5" ht="15.75" customHeight="1" x14ac:dyDescent="0.25">
      <c r="E659" s="419"/>
    </row>
    <row r="660" spans="5:5" ht="15.75" customHeight="1" x14ac:dyDescent="0.25">
      <c r="E660" s="419"/>
    </row>
    <row r="661" spans="5:5" ht="15.75" customHeight="1" x14ac:dyDescent="0.25">
      <c r="E661" s="419"/>
    </row>
    <row r="662" spans="5:5" ht="15.75" customHeight="1" x14ac:dyDescent="0.25">
      <c r="E662" s="419"/>
    </row>
    <row r="663" spans="5:5" ht="15.75" customHeight="1" x14ac:dyDescent="0.25">
      <c r="E663" s="419"/>
    </row>
    <row r="664" spans="5:5" ht="15.75" customHeight="1" x14ac:dyDescent="0.25">
      <c r="E664" s="419"/>
    </row>
    <row r="665" spans="5:5" ht="15.75" customHeight="1" x14ac:dyDescent="0.25">
      <c r="E665" s="419"/>
    </row>
    <row r="666" spans="5:5" ht="15.75" customHeight="1" x14ac:dyDescent="0.25">
      <c r="E666" s="419"/>
    </row>
    <row r="667" spans="5:5" ht="15.75" customHeight="1" x14ac:dyDescent="0.25">
      <c r="E667" s="419"/>
    </row>
    <row r="668" spans="5:5" ht="15.75" customHeight="1" x14ac:dyDescent="0.25">
      <c r="E668" s="419"/>
    </row>
    <row r="669" spans="5:5" ht="15.75" customHeight="1" x14ac:dyDescent="0.25">
      <c r="E669" s="419"/>
    </row>
    <row r="670" spans="5:5" ht="15.75" customHeight="1" x14ac:dyDescent="0.25">
      <c r="E670" s="419"/>
    </row>
    <row r="671" spans="5:5" ht="15.75" customHeight="1" x14ac:dyDescent="0.25">
      <c r="E671" s="419"/>
    </row>
    <row r="672" spans="5:5" ht="15.75" customHeight="1" x14ac:dyDescent="0.25">
      <c r="E672" s="419"/>
    </row>
    <row r="673" spans="5:5" ht="15.75" customHeight="1" x14ac:dyDescent="0.25">
      <c r="E673" s="419"/>
    </row>
    <row r="674" spans="5:5" ht="15.75" customHeight="1" x14ac:dyDescent="0.25">
      <c r="E674" s="419"/>
    </row>
    <row r="675" spans="5:5" ht="15.75" customHeight="1" x14ac:dyDescent="0.25">
      <c r="E675" s="419"/>
    </row>
    <row r="676" spans="5:5" ht="15.75" customHeight="1" x14ac:dyDescent="0.25">
      <c r="E676" s="419"/>
    </row>
    <row r="677" spans="5:5" ht="15.75" customHeight="1" x14ac:dyDescent="0.25">
      <c r="E677" s="419"/>
    </row>
    <row r="678" spans="5:5" ht="15.75" customHeight="1" x14ac:dyDescent="0.25">
      <c r="E678" s="419"/>
    </row>
    <row r="679" spans="5:5" ht="15.75" customHeight="1" x14ac:dyDescent="0.25">
      <c r="E679" s="419"/>
    </row>
    <row r="680" spans="5:5" ht="15.75" customHeight="1" x14ac:dyDescent="0.25">
      <c r="E680" s="419"/>
    </row>
    <row r="681" spans="5:5" ht="15.75" customHeight="1" x14ac:dyDescent="0.25">
      <c r="E681" s="419"/>
    </row>
    <row r="682" spans="5:5" ht="15.75" customHeight="1" x14ac:dyDescent="0.25">
      <c r="E682" s="419"/>
    </row>
    <row r="683" spans="5:5" ht="15.75" customHeight="1" x14ac:dyDescent="0.25">
      <c r="E683" s="419"/>
    </row>
    <row r="684" spans="5:5" ht="15.75" customHeight="1" x14ac:dyDescent="0.25">
      <c r="E684" s="419"/>
    </row>
    <row r="685" spans="5:5" ht="15.75" customHeight="1" x14ac:dyDescent="0.25">
      <c r="E685" s="419"/>
    </row>
    <row r="686" spans="5:5" ht="15.75" customHeight="1" x14ac:dyDescent="0.25">
      <c r="E686" s="419"/>
    </row>
    <row r="687" spans="5:5" ht="15.75" customHeight="1" x14ac:dyDescent="0.25">
      <c r="E687" s="419"/>
    </row>
    <row r="688" spans="5:5" ht="15.75" customHeight="1" x14ac:dyDescent="0.25">
      <c r="E688" s="419"/>
    </row>
    <row r="689" spans="5:5" ht="15.75" customHeight="1" x14ac:dyDescent="0.25">
      <c r="E689" s="419"/>
    </row>
    <row r="690" spans="5:5" ht="15.75" customHeight="1" x14ac:dyDescent="0.25">
      <c r="E690" s="419"/>
    </row>
    <row r="691" spans="5:5" ht="15.75" customHeight="1" x14ac:dyDescent="0.25">
      <c r="E691" s="419"/>
    </row>
    <row r="692" spans="5:5" ht="15.75" customHeight="1" x14ac:dyDescent="0.25">
      <c r="E692" s="419"/>
    </row>
    <row r="693" spans="5:5" ht="15.75" customHeight="1" x14ac:dyDescent="0.25">
      <c r="E693" s="419"/>
    </row>
    <row r="694" spans="5:5" ht="15.75" customHeight="1" x14ac:dyDescent="0.25">
      <c r="E694" s="419"/>
    </row>
    <row r="695" spans="5:5" ht="15.75" customHeight="1" x14ac:dyDescent="0.25">
      <c r="E695" s="419"/>
    </row>
    <row r="696" spans="5:5" ht="15.75" customHeight="1" x14ac:dyDescent="0.25">
      <c r="E696" s="419"/>
    </row>
    <row r="697" spans="5:5" ht="15.75" customHeight="1" x14ac:dyDescent="0.25">
      <c r="E697" s="419"/>
    </row>
    <row r="698" spans="5:5" ht="15.75" customHeight="1" x14ac:dyDescent="0.25">
      <c r="E698" s="419"/>
    </row>
    <row r="699" spans="5:5" ht="15.75" customHeight="1" x14ac:dyDescent="0.25">
      <c r="E699" s="419"/>
    </row>
    <row r="700" spans="5:5" ht="15.75" customHeight="1" x14ac:dyDescent="0.25">
      <c r="E700" s="419"/>
    </row>
    <row r="701" spans="5:5" ht="15.75" customHeight="1" x14ac:dyDescent="0.25">
      <c r="E701" s="419"/>
    </row>
    <row r="702" spans="5:5" ht="15.75" customHeight="1" x14ac:dyDescent="0.25">
      <c r="E702" s="419"/>
    </row>
    <row r="703" spans="5:5" ht="15.75" customHeight="1" x14ac:dyDescent="0.25">
      <c r="E703" s="419"/>
    </row>
    <row r="704" spans="5:5" ht="15.75" customHeight="1" x14ac:dyDescent="0.25">
      <c r="E704" s="419"/>
    </row>
    <row r="705" spans="5:5" ht="15.75" customHeight="1" x14ac:dyDescent="0.25">
      <c r="E705" s="419"/>
    </row>
    <row r="706" spans="5:5" ht="15.75" customHeight="1" x14ac:dyDescent="0.25">
      <c r="E706" s="419"/>
    </row>
    <row r="707" spans="5:5" ht="15.75" customHeight="1" x14ac:dyDescent="0.25">
      <c r="E707" s="419"/>
    </row>
    <row r="708" spans="5:5" ht="15.75" customHeight="1" x14ac:dyDescent="0.25">
      <c r="E708" s="419"/>
    </row>
    <row r="709" spans="5:5" ht="15.75" customHeight="1" x14ac:dyDescent="0.25">
      <c r="E709" s="419"/>
    </row>
    <row r="710" spans="5:5" ht="15.75" customHeight="1" x14ac:dyDescent="0.25">
      <c r="E710" s="419"/>
    </row>
    <row r="711" spans="5:5" ht="15.75" customHeight="1" x14ac:dyDescent="0.25">
      <c r="E711" s="419"/>
    </row>
    <row r="712" spans="5:5" ht="15.75" customHeight="1" x14ac:dyDescent="0.25">
      <c r="E712" s="419"/>
    </row>
    <row r="713" spans="5:5" ht="15.75" customHeight="1" x14ac:dyDescent="0.25">
      <c r="E713" s="419"/>
    </row>
    <row r="714" spans="5:5" ht="15.75" customHeight="1" x14ac:dyDescent="0.25">
      <c r="E714" s="419"/>
    </row>
    <row r="715" spans="5:5" ht="15.75" customHeight="1" x14ac:dyDescent="0.25">
      <c r="E715" s="419"/>
    </row>
    <row r="716" spans="5:5" ht="15.75" customHeight="1" x14ac:dyDescent="0.25">
      <c r="E716" s="419"/>
    </row>
    <row r="717" spans="5:5" ht="15.75" customHeight="1" x14ac:dyDescent="0.25">
      <c r="E717" s="419"/>
    </row>
    <row r="718" spans="5:5" ht="15.75" customHeight="1" x14ac:dyDescent="0.25">
      <c r="E718" s="419"/>
    </row>
    <row r="719" spans="5:5" ht="15.75" customHeight="1" x14ac:dyDescent="0.25">
      <c r="E719" s="419"/>
    </row>
    <row r="720" spans="5:5" ht="15.75" customHeight="1" x14ac:dyDescent="0.25">
      <c r="E720" s="419"/>
    </row>
    <row r="721" spans="5:5" ht="15.75" customHeight="1" x14ac:dyDescent="0.25">
      <c r="E721" s="419"/>
    </row>
    <row r="722" spans="5:5" ht="15.75" customHeight="1" x14ac:dyDescent="0.25">
      <c r="E722" s="419"/>
    </row>
    <row r="723" spans="5:5" ht="15.75" customHeight="1" x14ac:dyDescent="0.25">
      <c r="E723" s="419"/>
    </row>
    <row r="724" spans="5:5" ht="15.75" customHeight="1" x14ac:dyDescent="0.25">
      <c r="E724" s="419"/>
    </row>
    <row r="725" spans="5:5" ht="15.75" customHeight="1" x14ac:dyDescent="0.25">
      <c r="E725" s="419"/>
    </row>
    <row r="726" spans="5:5" ht="15.75" customHeight="1" x14ac:dyDescent="0.25">
      <c r="E726" s="419"/>
    </row>
    <row r="727" spans="5:5" ht="15.75" customHeight="1" x14ac:dyDescent="0.25">
      <c r="E727" s="419"/>
    </row>
    <row r="728" spans="5:5" ht="15.75" customHeight="1" x14ac:dyDescent="0.25">
      <c r="E728" s="419"/>
    </row>
    <row r="729" spans="5:5" ht="15.75" customHeight="1" x14ac:dyDescent="0.25">
      <c r="E729" s="419"/>
    </row>
    <row r="730" spans="5:5" ht="15.75" customHeight="1" x14ac:dyDescent="0.25">
      <c r="E730" s="419"/>
    </row>
    <row r="731" spans="5:5" ht="15.75" customHeight="1" x14ac:dyDescent="0.25">
      <c r="E731" s="419"/>
    </row>
    <row r="732" spans="5:5" ht="15.75" customHeight="1" x14ac:dyDescent="0.25">
      <c r="E732" s="419"/>
    </row>
    <row r="733" spans="5:5" ht="15.75" customHeight="1" x14ac:dyDescent="0.25">
      <c r="E733" s="419"/>
    </row>
    <row r="734" spans="5:5" ht="15.75" customHeight="1" x14ac:dyDescent="0.25">
      <c r="E734" s="419"/>
    </row>
    <row r="735" spans="5:5" ht="15.75" customHeight="1" x14ac:dyDescent="0.25">
      <c r="E735" s="419"/>
    </row>
    <row r="736" spans="5:5" ht="15.75" customHeight="1" x14ac:dyDescent="0.25">
      <c r="E736" s="419"/>
    </row>
    <row r="737" spans="5:5" ht="15.75" customHeight="1" x14ac:dyDescent="0.25">
      <c r="E737" s="419"/>
    </row>
    <row r="738" spans="5:5" ht="15.75" customHeight="1" x14ac:dyDescent="0.25">
      <c r="E738" s="419"/>
    </row>
    <row r="739" spans="5:5" ht="15.75" customHeight="1" x14ac:dyDescent="0.25">
      <c r="E739" s="419"/>
    </row>
    <row r="740" spans="5:5" ht="15.75" customHeight="1" x14ac:dyDescent="0.25">
      <c r="E740" s="419"/>
    </row>
    <row r="741" spans="5:5" ht="15.75" customHeight="1" x14ac:dyDescent="0.25">
      <c r="E741" s="419"/>
    </row>
    <row r="742" spans="5:5" ht="15.75" customHeight="1" x14ac:dyDescent="0.25">
      <c r="E742" s="419"/>
    </row>
    <row r="743" spans="5:5" ht="15.75" customHeight="1" x14ac:dyDescent="0.25">
      <c r="E743" s="419"/>
    </row>
    <row r="744" spans="5:5" ht="15.75" customHeight="1" x14ac:dyDescent="0.25">
      <c r="E744" s="419"/>
    </row>
    <row r="745" spans="5:5" ht="15.75" customHeight="1" x14ac:dyDescent="0.25">
      <c r="E745" s="419"/>
    </row>
    <row r="746" spans="5:5" ht="15.75" customHeight="1" x14ac:dyDescent="0.25">
      <c r="E746" s="419"/>
    </row>
    <row r="747" spans="5:5" ht="15.75" customHeight="1" x14ac:dyDescent="0.25">
      <c r="E747" s="419"/>
    </row>
    <row r="748" spans="5:5" ht="15.75" customHeight="1" x14ac:dyDescent="0.25">
      <c r="E748" s="419"/>
    </row>
    <row r="749" spans="5:5" ht="15.75" customHeight="1" x14ac:dyDescent="0.25">
      <c r="E749" s="419"/>
    </row>
    <row r="750" spans="5:5" ht="15.75" customHeight="1" x14ac:dyDescent="0.25">
      <c r="E750" s="419"/>
    </row>
    <row r="751" spans="5:5" ht="15.75" customHeight="1" x14ac:dyDescent="0.25">
      <c r="E751" s="419"/>
    </row>
    <row r="752" spans="5:5" ht="15.75" customHeight="1" x14ac:dyDescent="0.25">
      <c r="E752" s="419"/>
    </row>
    <row r="753" spans="5:5" ht="15.75" customHeight="1" x14ac:dyDescent="0.25">
      <c r="E753" s="419"/>
    </row>
    <row r="754" spans="5:5" ht="15.75" customHeight="1" x14ac:dyDescent="0.25">
      <c r="E754" s="419"/>
    </row>
    <row r="755" spans="5:5" ht="15.75" customHeight="1" x14ac:dyDescent="0.25">
      <c r="E755" s="419"/>
    </row>
    <row r="756" spans="5:5" ht="15.75" customHeight="1" x14ac:dyDescent="0.25">
      <c r="E756" s="419"/>
    </row>
    <row r="757" spans="5:5" ht="15.75" customHeight="1" x14ac:dyDescent="0.25">
      <c r="E757" s="419"/>
    </row>
    <row r="758" spans="5:5" ht="15.75" customHeight="1" x14ac:dyDescent="0.25">
      <c r="E758" s="419"/>
    </row>
    <row r="759" spans="5:5" ht="15.75" customHeight="1" x14ac:dyDescent="0.25">
      <c r="E759" s="419"/>
    </row>
    <row r="760" spans="5:5" ht="15.75" customHeight="1" x14ac:dyDescent="0.25">
      <c r="E760" s="419"/>
    </row>
    <row r="761" spans="5:5" ht="15.75" customHeight="1" x14ac:dyDescent="0.25">
      <c r="E761" s="419"/>
    </row>
    <row r="762" spans="5:5" ht="15.75" customHeight="1" x14ac:dyDescent="0.25">
      <c r="E762" s="419"/>
    </row>
    <row r="763" spans="5:5" ht="15.75" customHeight="1" x14ac:dyDescent="0.25">
      <c r="E763" s="419"/>
    </row>
    <row r="764" spans="5:5" ht="15.75" customHeight="1" x14ac:dyDescent="0.25">
      <c r="E764" s="419"/>
    </row>
    <row r="765" spans="5:5" ht="15.75" customHeight="1" x14ac:dyDescent="0.25">
      <c r="E765" s="419"/>
    </row>
    <row r="766" spans="5:5" ht="15.75" customHeight="1" x14ac:dyDescent="0.25">
      <c r="E766" s="419"/>
    </row>
    <row r="767" spans="5:5" ht="15.75" customHeight="1" x14ac:dyDescent="0.25">
      <c r="E767" s="419"/>
    </row>
    <row r="768" spans="5:5" ht="15.75" customHeight="1" x14ac:dyDescent="0.25">
      <c r="E768" s="419"/>
    </row>
    <row r="769" spans="5:5" ht="15.75" customHeight="1" x14ac:dyDescent="0.25">
      <c r="E769" s="419"/>
    </row>
    <row r="770" spans="5:5" ht="15.75" customHeight="1" x14ac:dyDescent="0.25">
      <c r="E770" s="419"/>
    </row>
    <row r="771" spans="5:5" ht="15.75" customHeight="1" x14ac:dyDescent="0.25">
      <c r="E771" s="419"/>
    </row>
    <row r="772" spans="5:5" ht="15.75" customHeight="1" x14ac:dyDescent="0.25">
      <c r="E772" s="419"/>
    </row>
    <row r="773" spans="5:5" ht="15.75" customHeight="1" x14ac:dyDescent="0.25">
      <c r="E773" s="419"/>
    </row>
    <row r="774" spans="5:5" ht="15.75" customHeight="1" x14ac:dyDescent="0.25">
      <c r="E774" s="419"/>
    </row>
    <row r="775" spans="5:5" ht="15.75" customHeight="1" x14ac:dyDescent="0.25">
      <c r="E775" s="419"/>
    </row>
    <row r="776" spans="5:5" ht="15.75" customHeight="1" x14ac:dyDescent="0.25">
      <c r="E776" s="419"/>
    </row>
    <row r="777" spans="5:5" ht="15.75" customHeight="1" x14ac:dyDescent="0.25">
      <c r="E777" s="419"/>
    </row>
    <row r="778" spans="5:5" ht="15.75" customHeight="1" x14ac:dyDescent="0.25">
      <c r="E778" s="419"/>
    </row>
    <row r="779" spans="5:5" ht="15.75" customHeight="1" x14ac:dyDescent="0.25">
      <c r="E779" s="419"/>
    </row>
    <row r="780" spans="5:5" ht="15.75" customHeight="1" x14ac:dyDescent="0.25">
      <c r="E780" s="419"/>
    </row>
    <row r="781" spans="5:5" ht="15.75" customHeight="1" x14ac:dyDescent="0.25">
      <c r="E781" s="419"/>
    </row>
    <row r="782" spans="5:5" ht="15.75" customHeight="1" x14ac:dyDescent="0.25">
      <c r="E782" s="419"/>
    </row>
    <row r="783" spans="5:5" ht="15.75" customHeight="1" x14ac:dyDescent="0.25">
      <c r="E783" s="419"/>
    </row>
    <row r="784" spans="5:5" ht="15.75" customHeight="1" x14ac:dyDescent="0.25">
      <c r="E784" s="419"/>
    </row>
    <row r="785" spans="5:5" ht="15.75" customHeight="1" x14ac:dyDescent="0.25">
      <c r="E785" s="419"/>
    </row>
    <row r="786" spans="5:5" ht="15.75" customHeight="1" x14ac:dyDescent="0.25">
      <c r="E786" s="419"/>
    </row>
    <row r="787" spans="5:5" ht="15.75" customHeight="1" x14ac:dyDescent="0.25">
      <c r="E787" s="419"/>
    </row>
    <row r="788" spans="5:5" ht="15.75" customHeight="1" x14ac:dyDescent="0.25">
      <c r="E788" s="419"/>
    </row>
    <row r="789" spans="5:5" ht="15.75" customHeight="1" x14ac:dyDescent="0.25">
      <c r="E789" s="419"/>
    </row>
    <row r="790" spans="5:5" ht="15.75" customHeight="1" x14ac:dyDescent="0.25">
      <c r="E790" s="419"/>
    </row>
    <row r="791" spans="5:5" ht="15.75" customHeight="1" x14ac:dyDescent="0.25">
      <c r="E791" s="419"/>
    </row>
    <row r="792" spans="5:5" ht="15.75" customHeight="1" x14ac:dyDescent="0.25">
      <c r="E792" s="419"/>
    </row>
    <row r="793" spans="5:5" ht="15.75" customHeight="1" x14ac:dyDescent="0.25">
      <c r="E793" s="419"/>
    </row>
    <row r="794" spans="5:5" ht="15.75" customHeight="1" x14ac:dyDescent="0.25">
      <c r="E794" s="419"/>
    </row>
    <row r="795" spans="5:5" ht="15.75" customHeight="1" x14ac:dyDescent="0.25">
      <c r="E795" s="419"/>
    </row>
    <row r="796" spans="5:5" ht="15.75" customHeight="1" x14ac:dyDescent="0.25">
      <c r="E796" s="419"/>
    </row>
    <row r="797" spans="5:5" ht="15.75" customHeight="1" x14ac:dyDescent="0.25">
      <c r="E797" s="419"/>
    </row>
    <row r="798" spans="5:5" ht="15.75" customHeight="1" x14ac:dyDescent="0.25">
      <c r="E798" s="419"/>
    </row>
    <row r="799" spans="5:5" ht="15.75" customHeight="1" x14ac:dyDescent="0.25">
      <c r="E799" s="419"/>
    </row>
    <row r="800" spans="5:5" ht="15.75" customHeight="1" x14ac:dyDescent="0.25">
      <c r="E800" s="419"/>
    </row>
    <row r="801" spans="5:5" ht="15.75" customHeight="1" x14ac:dyDescent="0.25">
      <c r="E801" s="419"/>
    </row>
    <row r="802" spans="5:5" ht="15.75" customHeight="1" x14ac:dyDescent="0.25">
      <c r="E802" s="419"/>
    </row>
    <row r="803" spans="5:5" ht="15.75" customHeight="1" x14ac:dyDescent="0.25">
      <c r="E803" s="419"/>
    </row>
    <row r="804" spans="5:5" ht="15.75" customHeight="1" x14ac:dyDescent="0.25">
      <c r="E804" s="419"/>
    </row>
    <row r="805" spans="5:5" ht="15.75" customHeight="1" x14ac:dyDescent="0.25">
      <c r="E805" s="419"/>
    </row>
    <row r="806" spans="5:5" ht="15.75" customHeight="1" x14ac:dyDescent="0.25">
      <c r="E806" s="419"/>
    </row>
    <row r="807" spans="5:5" ht="15.75" customHeight="1" x14ac:dyDescent="0.25">
      <c r="E807" s="419"/>
    </row>
    <row r="808" spans="5:5" ht="15.75" customHeight="1" x14ac:dyDescent="0.25">
      <c r="E808" s="419"/>
    </row>
    <row r="809" spans="5:5" ht="15.75" customHeight="1" x14ac:dyDescent="0.25">
      <c r="E809" s="419"/>
    </row>
    <row r="810" spans="5:5" ht="15.75" customHeight="1" x14ac:dyDescent="0.25">
      <c r="E810" s="419"/>
    </row>
    <row r="811" spans="5:5" ht="15.75" customHeight="1" x14ac:dyDescent="0.25">
      <c r="E811" s="419"/>
    </row>
    <row r="812" spans="5:5" ht="15.75" customHeight="1" x14ac:dyDescent="0.25">
      <c r="E812" s="419"/>
    </row>
    <row r="813" spans="5:5" ht="15.75" customHeight="1" x14ac:dyDescent="0.25">
      <c r="E813" s="419"/>
    </row>
    <row r="814" spans="5:5" ht="15.75" customHeight="1" x14ac:dyDescent="0.25">
      <c r="E814" s="419"/>
    </row>
    <row r="815" spans="5:5" ht="15.75" customHeight="1" x14ac:dyDescent="0.25">
      <c r="E815" s="419"/>
    </row>
    <row r="816" spans="5:5" ht="15.75" customHeight="1" x14ac:dyDescent="0.25">
      <c r="E816" s="419"/>
    </row>
    <row r="817" spans="5:5" ht="15.75" customHeight="1" x14ac:dyDescent="0.25">
      <c r="E817" s="419"/>
    </row>
    <row r="818" spans="5:5" ht="15.75" customHeight="1" x14ac:dyDescent="0.25">
      <c r="E818" s="419"/>
    </row>
    <row r="819" spans="5:5" ht="15.75" customHeight="1" x14ac:dyDescent="0.25">
      <c r="E819" s="419"/>
    </row>
    <row r="820" spans="5:5" ht="15.75" customHeight="1" x14ac:dyDescent="0.25">
      <c r="E820" s="419"/>
    </row>
    <row r="821" spans="5:5" ht="15.75" customHeight="1" x14ac:dyDescent="0.25">
      <c r="E821" s="419"/>
    </row>
    <row r="822" spans="5:5" ht="15.75" customHeight="1" x14ac:dyDescent="0.25">
      <c r="E822" s="419"/>
    </row>
    <row r="823" spans="5:5" ht="15.75" customHeight="1" x14ac:dyDescent="0.25">
      <c r="E823" s="419"/>
    </row>
    <row r="824" spans="5:5" ht="15.75" customHeight="1" x14ac:dyDescent="0.25">
      <c r="E824" s="419"/>
    </row>
    <row r="825" spans="5:5" ht="15.75" customHeight="1" x14ac:dyDescent="0.25">
      <c r="E825" s="419"/>
    </row>
    <row r="826" spans="5:5" ht="15.75" customHeight="1" x14ac:dyDescent="0.25">
      <c r="E826" s="419"/>
    </row>
    <row r="827" spans="5:5" ht="15.75" customHeight="1" x14ac:dyDescent="0.25">
      <c r="E827" s="419"/>
    </row>
    <row r="828" spans="5:5" ht="15.75" customHeight="1" x14ac:dyDescent="0.25">
      <c r="E828" s="419"/>
    </row>
    <row r="829" spans="5:5" ht="15.75" customHeight="1" x14ac:dyDescent="0.25">
      <c r="E829" s="419"/>
    </row>
    <row r="830" spans="5:5" ht="15.75" customHeight="1" x14ac:dyDescent="0.25">
      <c r="E830" s="419"/>
    </row>
    <row r="831" spans="5:5" ht="15.75" customHeight="1" x14ac:dyDescent="0.25">
      <c r="E831" s="419"/>
    </row>
    <row r="832" spans="5:5" ht="15.75" customHeight="1" x14ac:dyDescent="0.25">
      <c r="E832" s="419"/>
    </row>
    <row r="833" spans="5:5" ht="15.75" customHeight="1" x14ac:dyDescent="0.25">
      <c r="E833" s="419"/>
    </row>
    <row r="834" spans="5:5" ht="15.75" customHeight="1" x14ac:dyDescent="0.25">
      <c r="E834" s="419"/>
    </row>
    <row r="835" spans="5:5" ht="15.75" customHeight="1" x14ac:dyDescent="0.25">
      <c r="E835" s="419"/>
    </row>
    <row r="836" spans="5:5" ht="15.75" customHeight="1" x14ac:dyDescent="0.25">
      <c r="E836" s="419"/>
    </row>
    <row r="837" spans="5:5" ht="15.75" customHeight="1" x14ac:dyDescent="0.25">
      <c r="E837" s="419"/>
    </row>
    <row r="838" spans="5:5" ht="15.75" customHeight="1" x14ac:dyDescent="0.25">
      <c r="E838" s="419"/>
    </row>
    <row r="839" spans="5:5" ht="15.75" customHeight="1" x14ac:dyDescent="0.25">
      <c r="E839" s="419"/>
    </row>
    <row r="840" spans="5:5" ht="15.75" customHeight="1" x14ac:dyDescent="0.25">
      <c r="E840" s="419"/>
    </row>
    <row r="841" spans="5:5" ht="15.75" customHeight="1" x14ac:dyDescent="0.25">
      <c r="E841" s="419"/>
    </row>
    <row r="842" spans="5:5" ht="15.75" customHeight="1" x14ac:dyDescent="0.25">
      <c r="E842" s="419"/>
    </row>
    <row r="843" spans="5:5" ht="15.75" customHeight="1" x14ac:dyDescent="0.25">
      <c r="E843" s="419"/>
    </row>
    <row r="844" spans="5:5" ht="15.75" customHeight="1" x14ac:dyDescent="0.25">
      <c r="E844" s="419"/>
    </row>
    <row r="845" spans="5:5" ht="15.75" customHeight="1" x14ac:dyDescent="0.25">
      <c r="E845" s="419"/>
    </row>
    <row r="846" spans="5:5" ht="15.75" customHeight="1" x14ac:dyDescent="0.25">
      <c r="E846" s="419"/>
    </row>
    <row r="847" spans="5:5" ht="15.75" customHeight="1" x14ac:dyDescent="0.25">
      <c r="E847" s="419"/>
    </row>
    <row r="848" spans="5:5" ht="15.75" customHeight="1" x14ac:dyDescent="0.25">
      <c r="E848" s="419"/>
    </row>
    <row r="849" spans="5:5" ht="15.75" customHeight="1" x14ac:dyDescent="0.25">
      <c r="E849" s="419"/>
    </row>
    <row r="850" spans="5:5" ht="15.75" customHeight="1" x14ac:dyDescent="0.25">
      <c r="E850" s="419"/>
    </row>
    <row r="851" spans="5:5" ht="15.75" customHeight="1" x14ac:dyDescent="0.25">
      <c r="E851" s="419"/>
    </row>
    <row r="852" spans="5:5" ht="15.75" customHeight="1" x14ac:dyDescent="0.25">
      <c r="E852" s="419"/>
    </row>
    <row r="853" spans="5:5" ht="15.75" customHeight="1" x14ac:dyDescent="0.25">
      <c r="E853" s="419"/>
    </row>
    <row r="854" spans="5:5" ht="15.75" customHeight="1" x14ac:dyDescent="0.25">
      <c r="E854" s="419"/>
    </row>
    <row r="855" spans="5:5" ht="15.75" customHeight="1" x14ac:dyDescent="0.25">
      <c r="E855" s="419"/>
    </row>
    <row r="856" spans="5:5" ht="15.75" customHeight="1" x14ac:dyDescent="0.25">
      <c r="E856" s="419"/>
    </row>
    <row r="857" spans="5:5" ht="15.75" customHeight="1" x14ac:dyDescent="0.25">
      <c r="E857" s="419"/>
    </row>
    <row r="858" spans="5:5" ht="15.75" customHeight="1" x14ac:dyDescent="0.25">
      <c r="E858" s="419"/>
    </row>
    <row r="859" spans="5:5" ht="15.75" customHeight="1" x14ac:dyDescent="0.25">
      <c r="E859" s="419"/>
    </row>
    <row r="860" spans="5:5" ht="15.75" customHeight="1" x14ac:dyDescent="0.25">
      <c r="E860" s="419"/>
    </row>
    <row r="861" spans="5:5" ht="15.75" customHeight="1" x14ac:dyDescent="0.25">
      <c r="E861" s="419"/>
    </row>
    <row r="862" spans="5:5" ht="15.75" customHeight="1" x14ac:dyDescent="0.25">
      <c r="E862" s="419"/>
    </row>
    <row r="863" spans="5:5" ht="15.75" customHeight="1" x14ac:dyDescent="0.25">
      <c r="E863" s="419"/>
    </row>
    <row r="864" spans="5:5" ht="15.75" customHeight="1" x14ac:dyDescent="0.25">
      <c r="E864" s="419"/>
    </row>
    <row r="865" spans="5:5" ht="15.75" customHeight="1" x14ac:dyDescent="0.25">
      <c r="E865" s="419"/>
    </row>
    <row r="866" spans="5:5" ht="15.75" customHeight="1" x14ac:dyDescent="0.25">
      <c r="E866" s="419"/>
    </row>
    <row r="867" spans="5:5" ht="15.75" customHeight="1" x14ac:dyDescent="0.25">
      <c r="E867" s="419"/>
    </row>
    <row r="868" spans="5:5" ht="15.75" customHeight="1" x14ac:dyDescent="0.25">
      <c r="E868" s="419"/>
    </row>
    <row r="869" spans="5:5" ht="15.75" customHeight="1" x14ac:dyDescent="0.25">
      <c r="E869" s="419"/>
    </row>
    <row r="870" spans="5:5" ht="15.75" customHeight="1" x14ac:dyDescent="0.25">
      <c r="E870" s="419"/>
    </row>
    <row r="871" spans="5:5" ht="15.75" customHeight="1" x14ac:dyDescent="0.25">
      <c r="E871" s="419"/>
    </row>
    <row r="872" spans="5:5" ht="15.75" customHeight="1" x14ac:dyDescent="0.25">
      <c r="E872" s="419"/>
    </row>
    <row r="873" spans="5:5" ht="15.75" customHeight="1" x14ac:dyDescent="0.25">
      <c r="E873" s="419"/>
    </row>
    <row r="874" spans="5:5" ht="15.75" customHeight="1" x14ac:dyDescent="0.25">
      <c r="E874" s="419"/>
    </row>
    <row r="875" spans="5:5" ht="15.75" customHeight="1" x14ac:dyDescent="0.25">
      <c r="E875" s="419"/>
    </row>
    <row r="876" spans="5:5" ht="15.75" customHeight="1" x14ac:dyDescent="0.25">
      <c r="E876" s="419"/>
    </row>
    <row r="877" spans="5:5" ht="15.75" customHeight="1" x14ac:dyDescent="0.25">
      <c r="E877" s="419"/>
    </row>
    <row r="878" spans="5:5" ht="15.75" customHeight="1" x14ac:dyDescent="0.25">
      <c r="E878" s="419"/>
    </row>
    <row r="879" spans="5:5" ht="15.75" customHeight="1" x14ac:dyDescent="0.25">
      <c r="E879" s="419"/>
    </row>
    <row r="880" spans="5:5" ht="15.75" customHeight="1" x14ac:dyDescent="0.25">
      <c r="E880" s="419"/>
    </row>
    <row r="881" spans="5:5" ht="15.75" customHeight="1" x14ac:dyDescent="0.25">
      <c r="E881" s="419"/>
    </row>
    <row r="882" spans="5:5" ht="15.75" customHeight="1" x14ac:dyDescent="0.25">
      <c r="E882" s="419"/>
    </row>
    <row r="883" spans="5:5" ht="15.75" customHeight="1" x14ac:dyDescent="0.25">
      <c r="E883" s="419"/>
    </row>
    <row r="884" spans="5:5" ht="15.75" customHeight="1" x14ac:dyDescent="0.25">
      <c r="E884" s="419"/>
    </row>
    <row r="885" spans="5:5" ht="15.75" customHeight="1" x14ac:dyDescent="0.25">
      <c r="E885" s="419"/>
    </row>
    <row r="886" spans="5:5" ht="15.75" customHeight="1" x14ac:dyDescent="0.25">
      <c r="E886" s="419"/>
    </row>
    <row r="887" spans="5:5" ht="15.75" customHeight="1" x14ac:dyDescent="0.25">
      <c r="E887" s="419"/>
    </row>
    <row r="888" spans="5:5" ht="15.75" customHeight="1" x14ac:dyDescent="0.25">
      <c r="E888" s="419"/>
    </row>
    <row r="889" spans="5:5" ht="15.75" customHeight="1" x14ac:dyDescent="0.25">
      <c r="E889" s="419"/>
    </row>
    <row r="890" spans="5:5" ht="15.75" customHeight="1" x14ac:dyDescent="0.25">
      <c r="E890" s="419"/>
    </row>
    <row r="891" spans="5:5" ht="15.75" customHeight="1" x14ac:dyDescent="0.25">
      <c r="E891" s="419"/>
    </row>
    <row r="892" spans="5:5" ht="15.75" customHeight="1" x14ac:dyDescent="0.25">
      <c r="E892" s="419"/>
    </row>
    <row r="893" spans="5:5" ht="15.75" customHeight="1" x14ac:dyDescent="0.25">
      <c r="E893" s="419"/>
    </row>
    <row r="894" spans="5:5" ht="15.75" customHeight="1" x14ac:dyDescent="0.25">
      <c r="E894" s="419"/>
    </row>
    <row r="895" spans="5:5" ht="15.75" customHeight="1" x14ac:dyDescent="0.25">
      <c r="E895" s="419"/>
    </row>
    <row r="896" spans="5:5" ht="15.75" customHeight="1" x14ac:dyDescent="0.25">
      <c r="E896" s="419"/>
    </row>
    <row r="897" spans="5:5" ht="15.75" customHeight="1" x14ac:dyDescent="0.25">
      <c r="E897" s="419"/>
    </row>
    <row r="898" spans="5:5" ht="15.75" customHeight="1" x14ac:dyDescent="0.25">
      <c r="E898" s="419"/>
    </row>
    <row r="899" spans="5:5" ht="15.75" customHeight="1" x14ac:dyDescent="0.25">
      <c r="E899" s="419"/>
    </row>
    <row r="900" spans="5:5" ht="15.75" customHeight="1" x14ac:dyDescent="0.25">
      <c r="E900" s="419"/>
    </row>
    <row r="901" spans="5:5" ht="15.75" customHeight="1" x14ac:dyDescent="0.25">
      <c r="E901" s="419"/>
    </row>
    <row r="902" spans="5:5" ht="15.75" customHeight="1" x14ac:dyDescent="0.25">
      <c r="E902" s="419"/>
    </row>
    <row r="903" spans="5:5" ht="15.75" customHeight="1" x14ac:dyDescent="0.25">
      <c r="E903" s="419"/>
    </row>
    <row r="904" spans="5:5" ht="15.75" customHeight="1" x14ac:dyDescent="0.25">
      <c r="E904" s="419"/>
    </row>
    <row r="905" spans="5:5" ht="15.75" customHeight="1" x14ac:dyDescent="0.25">
      <c r="E905" s="419"/>
    </row>
    <row r="906" spans="5:5" ht="15.75" customHeight="1" x14ac:dyDescent="0.25">
      <c r="E906" s="419"/>
    </row>
    <row r="907" spans="5:5" ht="15.75" customHeight="1" x14ac:dyDescent="0.25">
      <c r="E907" s="419"/>
    </row>
    <row r="908" spans="5:5" ht="15.75" customHeight="1" x14ac:dyDescent="0.25">
      <c r="E908" s="419"/>
    </row>
    <row r="909" spans="5:5" ht="15.75" customHeight="1" x14ac:dyDescent="0.25">
      <c r="E909" s="419"/>
    </row>
    <row r="910" spans="5:5" ht="15.75" customHeight="1" x14ac:dyDescent="0.25">
      <c r="E910" s="419"/>
    </row>
    <row r="911" spans="5:5" ht="15.75" customHeight="1" x14ac:dyDescent="0.25">
      <c r="E911" s="419"/>
    </row>
    <row r="912" spans="5:5" ht="15.75" customHeight="1" x14ac:dyDescent="0.25">
      <c r="E912" s="419"/>
    </row>
    <row r="913" spans="5:5" ht="15.75" customHeight="1" x14ac:dyDescent="0.25">
      <c r="E913" s="419"/>
    </row>
    <row r="914" spans="5:5" ht="15.75" customHeight="1" x14ac:dyDescent="0.25">
      <c r="E914" s="419"/>
    </row>
    <row r="915" spans="5:5" ht="15.75" customHeight="1" x14ac:dyDescent="0.25">
      <c r="E915" s="419"/>
    </row>
    <row r="916" spans="5:5" ht="15.75" customHeight="1" x14ac:dyDescent="0.25">
      <c r="E916" s="419"/>
    </row>
    <row r="917" spans="5:5" ht="15.75" customHeight="1" x14ac:dyDescent="0.25">
      <c r="E917" s="419"/>
    </row>
    <row r="918" spans="5:5" ht="15.75" customHeight="1" x14ac:dyDescent="0.25">
      <c r="E918" s="419"/>
    </row>
    <row r="919" spans="5:5" ht="15.75" customHeight="1" x14ac:dyDescent="0.25">
      <c r="E919" s="419"/>
    </row>
    <row r="920" spans="5:5" ht="15.75" customHeight="1" x14ac:dyDescent="0.25">
      <c r="E920" s="419"/>
    </row>
    <row r="921" spans="5:5" ht="15.75" customHeight="1" x14ac:dyDescent="0.25">
      <c r="E921" s="419"/>
    </row>
    <row r="922" spans="5:5" ht="15.75" customHeight="1" x14ac:dyDescent="0.25">
      <c r="E922" s="419"/>
    </row>
    <row r="923" spans="5:5" ht="15.75" customHeight="1" x14ac:dyDescent="0.25">
      <c r="E923" s="419"/>
    </row>
    <row r="924" spans="5:5" ht="15.75" customHeight="1" x14ac:dyDescent="0.25">
      <c r="E924" s="419"/>
    </row>
    <row r="925" spans="5:5" ht="15.75" customHeight="1" x14ac:dyDescent="0.25">
      <c r="E925" s="419"/>
    </row>
    <row r="926" spans="5:5" ht="15.75" customHeight="1" x14ac:dyDescent="0.25">
      <c r="E926" s="419"/>
    </row>
    <row r="927" spans="5:5" ht="15.75" customHeight="1" x14ac:dyDescent="0.25">
      <c r="E927" s="419"/>
    </row>
    <row r="928" spans="5:5" ht="15.75" customHeight="1" x14ac:dyDescent="0.25">
      <c r="E928" s="419"/>
    </row>
    <row r="929" spans="5:5" ht="15.75" customHeight="1" x14ac:dyDescent="0.25">
      <c r="E929" s="419"/>
    </row>
    <row r="930" spans="5:5" ht="15.75" customHeight="1" x14ac:dyDescent="0.25">
      <c r="E930" s="419"/>
    </row>
    <row r="931" spans="5:5" ht="15.75" customHeight="1" x14ac:dyDescent="0.25">
      <c r="E931" s="419"/>
    </row>
    <row r="932" spans="5:5" ht="15.75" customHeight="1" x14ac:dyDescent="0.25">
      <c r="E932" s="419"/>
    </row>
    <row r="933" spans="5:5" ht="15.75" customHeight="1" x14ac:dyDescent="0.25">
      <c r="E933" s="419"/>
    </row>
    <row r="934" spans="5:5" ht="15.75" customHeight="1" x14ac:dyDescent="0.25">
      <c r="E934" s="419"/>
    </row>
    <row r="935" spans="5:5" ht="15.75" customHeight="1" x14ac:dyDescent="0.25">
      <c r="E935" s="419"/>
    </row>
    <row r="936" spans="5:5" ht="15.75" customHeight="1" x14ac:dyDescent="0.25">
      <c r="E936" s="419"/>
    </row>
    <row r="937" spans="5:5" ht="15.75" customHeight="1" x14ac:dyDescent="0.25">
      <c r="E937" s="419"/>
    </row>
    <row r="938" spans="5:5" ht="15.75" customHeight="1" x14ac:dyDescent="0.25">
      <c r="E938" s="419"/>
    </row>
    <row r="939" spans="5:5" ht="15.75" customHeight="1" x14ac:dyDescent="0.25">
      <c r="E939" s="419"/>
    </row>
    <row r="940" spans="5:5" ht="15.75" customHeight="1" x14ac:dyDescent="0.25">
      <c r="E940" s="419"/>
    </row>
    <row r="941" spans="5:5" ht="15.75" customHeight="1" x14ac:dyDescent="0.25">
      <c r="E941" s="419"/>
    </row>
    <row r="942" spans="5:5" ht="15.75" customHeight="1" x14ac:dyDescent="0.25">
      <c r="E942" s="419"/>
    </row>
    <row r="943" spans="5:5" ht="15.75" customHeight="1" x14ac:dyDescent="0.25">
      <c r="E943" s="419"/>
    </row>
    <row r="944" spans="5:5" ht="15.75" customHeight="1" x14ac:dyDescent="0.25">
      <c r="E944" s="419"/>
    </row>
    <row r="945" spans="5:5" ht="15.75" customHeight="1" x14ac:dyDescent="0.25">
      <c r="E945" s="419"/>
    </row>
    <row r="946" spans="5:5" ht="15.75" customHeight="1" x14ac:dyDescent="0.25">
      <c r="E946" s="419"/>
    </row>
    <row r="947" spans="5:5" ht="15.75" customHeight="1" x14ac:dyDescent="0.25">
      <c r="E947" s="419"/>
    </row>
    <row r="948" spans="5:5" ht="15.75" customHeight="1" x14ac:dyDescent="0.25">
      <c r="E948" s="419"/>
    </row>
    <row r="949" spans="5:5" ht="15.75" customHeight="1" x14ac:dyDescent="0.25">
      <c r="E949" s="419"/>
    </row>
    <row r="950" spans="5:5" ht="15.75" customHeight="1" x14ac:dyDescent="0.25">
      <c r="E950" s="419"/>
    </row>
    <row r="951" spans="5:5" ht="15.75" customHeight="1" x14ac:dyDescent="0.25">
      <c r="E951" s="419"/>
    </row>
    <row r="952" spans="5:5" ht="15.75" customHeight="1" x14ac:dyDescent="0.25">
      <c r="E952" s="419"/>
    </row>
    <row r="953" spans="5:5" ht="15.75" customHeight="1" x14ac:dyDescent="0.25">
      <c r="E953" s="419"/>
    </row>
    <row r="954" spans="5:5" ht="15.75" customHeight="1" x14ac:dyDescent="0.25">
      <c r="E954" s="419"/>
    </row>
    <row r="955" spans="5:5" ht="15.75" customHeight="1" x14ac:dyDescent="0.25">
      <c r="E955" s="419"/>
    </row>
    <row r="956" spans="5:5" ht="15.75" customHeight="1" x14ac:dyDescent="0.25">
      <c r="E956" s="419"/>
    </row>
    <row r="957" spans="5:5" ht="15.75" customHeight="1" x14ac:dyDescent="0.25">
      <c r="E957" s="419"/>
    </row>
    <row r="958" spans="5:5" ht="15.75" customHeight="1" x14ac:dyDescent="0.25">
      <c r="E958" s="419"/>
    </row>
    <row r="959" spans="5:5" ht="15.75" customHeight="1" x14ac:dyDescent="0.25">
      <c r="E959" s="419"/>
    </row>
    <row r="960" spans="5:5" ht="15.75" customHeight="1" x14ac:dyDescent="0.25">
      <c r="E960" s="419"/>
    </row>
    <row r="961" spans="5:5" ht="15.75" customHeight="1" x14ac:dyDescent="0.25">
      <c r="E961" s="419"/>
    </row>
    <row r="962" spans="5:5" ht="15.75" customHeight="1" x14ac:dyDescent="0.25">
      <c r="E962" s="419"/>
    </row>
    <row r="963" spans="5:5" ht="15.75" customHeight="1" x14ac:dyDescent="0.25">
      <c r="E963" s="419"/>
    </row>
    <row r="964" spans="5:5" ht="15.75" customHeight="1" x14ac:dyDescent="0.25">
      <c r="E964" s="419"/>
    </row>
    <row r="965" spans="5:5" ht="15.75" customHeight="1" x14ac:dyDescent="0.25">
      <c r="E965" s="419"/>
    </row>
    <row r="966" spans="5:5" ht="15.75" customHeight="1" x14ac:dyDescent="0.25">
      <c r="E966" s="419"/>
    </row>
    <row r="967" spans="5:5" ht="15.75" customHeight="1" x14ac:dyDescent="0.25">
      <c r="E967" s="419"/>
    </row>
  </sheetData>
  <mergeCells count="30">
    <mergeCell ref="B37:E37"/>
    <mergeCell ref="B38:E38"/>
    <mergeCell ref="B33:E33"/>
    <mergeCell ref="B17:H17"/>
    <mergeCell ref="I17:K17"/>
    <mergeCell ref="B27:E27"/>
    <mergeCell ref="B14:C14"/>
    <mergeCell ref="F14:K14"/>
    <mergeCell ref="B15:C15"/>
    <mergeCell ref="F15:K15"/>
    <mergeCell ref="B16:C16"/>
    <mergeCell ref="F16:K16"/>
    <mergeCell ref="B11:C11"/>
    <mergeCell ref="F11:K11"/>
    <mergeCell ref="B12:C12"/>
    <mergeCell ref="F12:K12"/>
    <mergeCell ref="B13:C13"/>
    <mergeCell ref="F13:K13"/>
    <mergeCell ref="B8:C8"/>
    <mergeCell ref="F8:K8"/>
    <mergeCell ref="B9:C9"/>
    <mergeCell ref="F9:K9"/>
    <mergeCell ref="B10:C10"/>
    <mergeCell ref="F10:K10"/>
    <mergeCell ref="B3:K3"/>
    <mergeCell ref="B4:K4"/>
    <mergeCell ref="B5:K5"/>
    <mergeCell ref="B6:K6"/>
    <mergeCell ref="B7:C7"/>
    <mergeCell ref="F7:K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7758-1AF8-41E1-8812-3829AE2EDA32}">
  <dimension ref="B1:N48"/>
  <sheetViews>
    <sheetView topLeftCell="B1" workbookViewId="0">
      <selection activeCell="I16" sqref="I16"/>
    </sheetView>
  </sheetViews>
  <sheetFormatPr baseColWidth="10" defaultColWidth="14.44140625" defaultRowHeight="14.4" x14ac:dyDescent="0.3"/>
  <cols>
    <col min="1" max="1" width="4.6640625" customWidth="1"/>
    <col min="2" max="2" width="7" customWidth="1"/>
    <col min="3" max="3" width="27.44140625" customWidth="1"/>
    <col min="4" max="4" width="8.44140625" customWidth="1"/>
    <col min="5" max="5" width="8.6640625" customWidth="1"/>
    <col min="6" max="6" width="10.44140625" customWidth="1"/>
    <col min="7" max="7" width="11.5546875" customWidth="1"/>
    <col min="8" max="8" width="9.44140625" customWidth="1"/>
    <col min="9" max="10" width="12.6640625" customWidth="1"/>
    <col min="11" max="11" width="13.109375" customWidth="1"/>
    <col min="12" max="12" width="10.6640625" customWidth="1"/>
    <col min="13" max="13" width="30.6640625" customWidth="1"/>
    <col min="14" max="26" width="10.6640625" customWidth="1"/>
  </cols>
  <sheetData>
    <row r="1" spans="2:13" ht="15" customHeight="1" thickBot="1" x14ac:dyDescent="0.35"/>
    <row r="2" spans="2:13" x14ac:dyDescent="0.3">
      <c r="B2" s="859" t="s">
        <v>98</v>
      </c>
      <c r="C2" s="842"/>
      <c r="D2" s="842"/>
      <c r="E2" s="842"/>
      <c r="F2" s="842"/>
      <c r="G2" s="842"/>
      <c r="H2" s="842"/>
      <c r="I2" s="842"/>
      <c r="J2" s="842"/>
      <c r="K2" s="843"/>
    </row>
    <row r="3" spans="2:13" x14ac:dyDescent="0.3">
      <c r="B3" s="777" t="s">
        <v>404</v>
      </c>
      <c r="C3" s="623"/>
      <c r="D3" s="623"/>
      <c r="E3" s="623"/>
      <c r="F3" s="623"/>
      <c r="G3" s="623"/>
      <c r="H3" s="623"/>
      <c r="I3" s="623"/>
      <c r="J3" s="623"/>
      <c r="K3" s="838"/>
    </row>
    <row r="4" spans="2:13" x14ac:dyDescent="0.3">
      <c r="B4" s="777" t="s">
        <v>405</v>
      </c>
      <c r="C4" s="623"/>
      <c r="D4" s="623"/>
      <c r="E4" s="623"/>
      <c r="F4" s="623"/>
      <c r="G4" s="623"/>
      <c r="H4" s="623"/>
      <c r="I4" s="623"/>
      <c r="J4" s="623"/>
      <c r="K4" s="838"/>
    </row>
    <row r="5" spans="2:13" x14ac:dyDescent="0.3">
      <c r="B5" s="860" t="s">
        <v>100</v>
      </c>
      <c r="C5" s="623"/>
      <c r="D5" s="623"/>
      <c r="E5" s="623"/>
      <c r="F5" s="623"/>
      <c r="G5" s="623"/>
      <c r="H5" s="623"/>
      <c r="I5" s="623"/>
      <c r="J5" s="623"/>
      <c r="K5" s="838"/>
      <c r="L5" s="154" t="s">
        <v>375</v>
      </c>
    </row>
    <row r="6" spans="2:13" x14ac:dyDescent="0.3">
      <c r="B6" s="861" t="s">
        <v>331</v>
      </c>
      <c r="C6" s="622"/>
      <c r="D6" s="83" t="s">
        <v>73</v>
      </c>
      <c r="E6" s="83" t="s">
        <v>102</v>
      </c>
      <c r="F6" s="862" t="s">
        <v>103</v>
      </c>
      <c r="G6" s="823"/>
      <c r="H6" s="823"/>
      <c r="I6" s="823"/>
      <c r="J6" s="823"/>
      <c r="K6" s="829"/>
      <c r="L6" s="232">
        <f>2.5*2.5</f>
        <v>6.25</v>
      </c>
      <c r="M6" s="232"/>
    </row>
    <row r="7" spans="2:13" ht="22.5" customHeight="1" x14ac:dyDescent="0.3">
      <c r="B7" s="863" t="s">
        <v>104</v>
      </c>
      <c r="C7" s="622"/>
      <c r="D7" s="84" t="s">
        <v>173</v>
      </c>
      <c r="E7" s="84">
        <v>1</v>
      </c>
      <c r="F7" s="864" t="s">
        <v>174</v>
      </c>
      <c r="G7" s="823"/>
      <c r="H7" s="823"/>
      <c r="I7" s="823"/>
      <c r="J7" s="823"/>
      <c r="K7" s="829"/>
      <c r="L7" s="232">
        <v>10000</v>
      </c>
      <c r="M7" s="232">
        <f>L7/L6</f>
        <v>1600</v>
      </c>
    </row>
    <row r="8" spans="2:13" ht="15" customHeight="1" x14ac:dyDescent="0.3">
      <c r="B8" s="863" t="s">
        <v>175</v>
      </c>
      <c r="C8" s="622"/>
      <c r="D8" s="84" t="s">
        <v>54</v>
      </c>
      <c r="E8" s="238">
        <v>400</v>
      </c>
      <c r="F8" s="865" t="s">
        <v>381</v>
      </c>
      <c r="G8" s="836"/>
      <c r="H8" s="836"/>
      <c r="I8" s="836"/>
      <c r="J8" s="836"/>
      <c r="K8" s="837"/>
    </row>
    <row r="9" spans="2:13" x14ac:dyDescent="0.3">
      <c r="B9" s="863" t="s">
        <v>176</v>
      </c>
      <c r="C9" s="622"/>
      <c r="D9" s="84" t="s">
        <v>160</v>
      </c>
      <c r="E9" s="236">
        <v>1</v>
      </c>
      <c r="F9" s="621"/>
      <c r="G9" s="866"/>
      <c r="H9" s="866"/>
      <c r="I9" s="866"/>
      <c r="J9" s="866"/>
      <c r="K9" s="838"/>
      <c r="M9">
        <f>4*6</f>
        <v>24</v>
      </c>
    </row>
    <row r="10" spans="2:13" x14ac:dyDescent="0.3">
      <c r="B10" s="863" t="s">
        <v>159</v>
      </c>
      <c r="C10" s="622"/>
      <c r="D10" s="84" t="s">
        <v>160</v>
      </c>
      <c r="E10" s="237">
        <v>0.1</v>
      </c>
      <c r="F10" s="839"/>
      <c r="G10" s="840"/>
      <c r="H10" s="840"/>
      <c r="I10" s="840"/>
      <c r="J10" s="840"/>
      <c r="K10" s="841"/>
      <c r="M10">
        <f>L7/M9</f>
        <v>416.66666666666669</v>
      </c>
    </row>
    <row r="11" spans="2:13" ht="15" customHeight="1" x14ac:dyDescent="0.3">
      <c r="B11" s="867" t="s">
        <v>177</v>
      </c>
      <c r="C11" s="622"/>
      <c r="D11" s="84" t="s">
        <v>44</v>
      </c>
      <c r="E11" s="85">
        <f>0.5*E8</f>
        <v>200</v>
      </c>
      <c r="F11" s="868" t="s">
        <v>162</v>
      </c>
      <c r="G11" s="823"/>
      <c r="H11" s="823"/>
      <c r="I11" s="823"/>
      <c r="J11" s="823"/>
      <c r="K11" s="829"/>
    </row>
    <row r="12" spans="2:13" ht="15" customHeight="1" x14ac:dyDescent="0.3">
      <c r="B12" s="867" t="s">
        <v>178</v>
      </c>
      <c r="C12" s="622"/>
      <c r="D12" s="84" t="s">
        <v>44</v>
      </c>
      <c r="E12" s="85">
        <f>0.02*E8</f>
        <v>8</v>
      </c>
      <c r="F12" s="868" t="s">
        <v>164</v>
      </c>
      <c r="G12" s="823"/>
      <c r="H12" s="823"/>
      <c r="I12" s="823"/>
      <c r="J12" s="823"/>
      <c r="K12" s="829"/>
    </row>
    <row r="13" spans="2:13" ht="15" customHeight="1" x14ac:dyDescent="0.3">
      <c r="B13" s="867" t="s">
        <v>179</v>
      </c>
      <c r="C13" s="622"/>
      <c r="D13" s="84" t="s">
        <v>44</v>
      </c>
      <c r="E13" s="84">
        <v>1</v>
      </c>
      <c r="F13" s="868" t="s">
        <v>166</v>
      </c>
      <c r="G13" s="823"/>
      <c r="H13" s="823"/>
      <c r="I13" s="823"/>
      <c r="J13" s="823"/>
      <c r="K13" s="829"/>
    </row>
    <row r="14" spans="2:13" ht="15" customHeight="1" x14ac:dyDescent="0.3">
      <c r="B14" s="867" t="s">
        <v>180</v>
      </c>
      <c r="C14" s="622"/>
      <c r="D14" s="84" t="s">
        <v>44</v>
      </c>
      <c r="E14" s="86">
        <f>0.005*E8</f>
        <v>2</v>
      </c>
      <c r="F14" s="868" t="s">
        <v>168</v>
      </c>
      <c r="G14" s="823"/>
      <c r="H14" s="823"/>
      <c r="I14" s="823"/>
      <c r="J14" s="823"/>
      <c r="K14" s="829"/>
    </row>
    <row r="15" spans="2:13" ht="15" customHeight="1" x14ac:dyDescent="0.3">
      <c r="B15" s="870" t="s">
        <v>123</v>
      </c>
      <c r="C15" s="823"/>
      <c r="D15" s="823"/>
      <c r="E15" s="823"/>
      <c r="F15" s="823"/>
      <c r="G15" s="823"/>
      <c r="H15" s="622"/>
      <c r="I15" s="872">
        <v>1</v>
      </c>
      <c r="J15" s="873"/>
      <c r="K15" s="874"/>
    </row>
    <row r="16" spans="2:13" ht="27.6" x14ac:dyDescent="0.3">
      <c r="B16" s="247" t="s">
        <v>124</v>
      </c>
      <c r="C16" s="248" t="s">
        <v>331</v>
      </c>
      <c r="D16" s="248" t="s">
        <v>382</v>
      </c>
      <c r="E16" s="248" t="s">
        <v>102</v>
      </c>
      <c r="F16" s="248" t="s">
        <v>383</v>
      </c>
      <c r="G16" s="248" t="s">
        <v>332</v>
      </c>
      <c r="H16" s="248" t="s">
        <v>384</v>
      </c>
      <c r="I16" s="248" t="s">
        <v>385</v>
      </c>
      <c r="J16" s="248" t="s">
        <v>386</v>
      </c>
      <c r="K16" s="249" t="s">
        <v>387</v>
      </c>
    </row>
    <row r="17" spans="2:14" x14ac:dyDescent="0.3">
      <c r="B17" s="87">
        <v>1</v>
      </c>
      <c r="C17" s="88" t="s">
        <v>131</v>
      </c>
      <c r="D17" s="89"/>
      <c r="E17" s="89"/>
      <c r="F17" s="89"/>
      <c r="G17" s="89"/>
      <c r="H17" s="89"/>
      <c r="I17" s="89"/>
      <c r="J17" s="89"/>
      <c r="K17" s="90"/>
      <c r="M17" s="91"/>
      <c r="N17" s="91"/>
    </row>
    <row r="18" spans="2:14" x14ac:dyDescent="0.3">
      <c r="B18" s="87" t="s">
        <v>132</v>
      </c>
      <c r="C18" s="89" t="s">
        <v>50</v>
      </c>
      <c r="D18" s="89" t="s">
        <v>36</v>
      </c>
      <c r="E18" s="89">
        <f t="shared" ref="E18:E22" si="0">E$8</f>
        <v>400</v>
      </c>
      <c r="F18" s="73">
        <v>4300</v>
      </c>
      <c r="G18" s="92">
        <f t="shared" ref="G18:G27" si="1">E18*F18</f>
        <v>1720000</v>
      </c>
      <c r="H18" s="89">
        <f t="shared" ref="H18:H27" si="2">I$15</f>
        <v>1</v>
      </c>
      <c r="I18" s="92">
        <f t="shared" ref="I18:I27" si="3">G18*H18</f>
        <v>1720000</v>
      </c>
      <c r="J18" s="92">
        <f t="shared" ref="J18:J27" si="4">I18-K18</f>
        <v>1720000</v>
      </c>
      <c r="K18" s="90"/>
    </row>
    <row r="19" spans="2:14" x14ac:dyDescent="0.3">
      <c r="B19" s="87" t="s">
        <v>133</v>
      </c>
      <c r="C19" s="89" t="s">
        <v>51</v>
      </c>
      <c r="D19" s="89" t="s">
        <v>36</v>
      </c>
      <c r="E19" s="89">
        <f t="shared" si="0"/>
        <v>400</v>
      </c>
      <c r="F19" s="73">
        <v>2100</v>
      </c>
      <c r="G19" s="92">
        <f t="shared" si="1"/>
        <v>840000</v>
      </c>
      <c r="H19" s="89">
        <f t="shared" si="2"/>
        <v>1</v>
      </c>
      <c r="I19" s="92">
        <f t="shared" si="3"/>
        <v>840000</v>
      </c>
      <c r="J19" s="92">
        <f t="shared" si="4"/>
        <v>840000</v>
      </c>
      <c r="K19" s="90"/>
    </row>
    <row r="20" spans="2:14" x14ac:dyDescent="0.3">
      <c r="B20" s="87" t="s">
        <v>134</v>
      </c>
      <c r="C20" s="89" t="s">
        <v>52</v>
      </c>
      <c r="D20" s="89" t="s">
        <v>38</v>
      </c>
      <c r="E20" s="89">
        <f t="shared" si="0"/>
        <v>400</v>
      </c>
      <c r="F20" s="73">
        <v>4300</v>
      </c>
      <c r="G20" s="92">
        <f t="shared" si="1"/>
        <v>1720000</v>
      </c>
      <c r="H20" s="89">
        <f t="shared" si="2"/>
        <v>1</v>
      </c>
      <c r="I20" s="92">
        <f t="shared" si="3"/>
        <v>1720000</v>
      </c>
      <c r="J20" s="92">
        <f t="shared" si="4"/>
        <v>1720000</v>
      </c>
      <c r="K20" s="90"/>
    </row>
    <row r="21" spans="2:14" ht="15.75" customHeight="1" x14ac:dyDescent="0.3">
      <c r="B21" s="87" t="s">
        <v>135</v>
      </c>
      <c r="C21" s="89" t="s">
        <v>53</v>
      </c>
      <c r="D21" s="89" t="s">
        <v>54</v>
      </c>
      <c r="E21" s="89">
        <f t="shared" si="0"/>
        <v>400</v>
      </c>
      <c r="F21" s="73">
        <v>3682</v>
      </c>
      <c r="G21" s="92">
        <f t="shared" si="1"/>
        <v>1472800</v>
      </c>
      <c r="H21" s="89">
        <f t="shared" si="2"/>
        <v>1</v>
      </c>
      <c r="I21" s="92">
        <f t="shared" si="3"/>
        <v>1472800</v>
      </c>
      <c r="J21" s="92">
        <f t="shared" si="4"/>
        <v>1472800</v>
      </c>
      <c r="K21" s="90"/>
    </row>
    <row r="22" spans="2:14" ht="15.75" customHeight="1" x14ac:dyDescent="0.3">
      <c r="B22" s="87" t="s">
        <v>136</v>
      </c>
      <c r="C22" s="89" t="s">
        <v>55</v>
      </c>
      <c r="D22" s="89" t="s">
        <v>54</v>
      </c>
      <c r="E22" s="89">
        <f t="shared" si="0"/>
        <v>400</v>
      </c>
      <c r="F22" s="73">
        <v>3225</v>
      </c>
      <c r="G22" s="92">
        <f t="shared" si="1"/>
        <v>1290000</v>
      </c>
      <c r="H22" s="89">
        <f t="shared" si="2"/>
        <v>1</v>
      </c>
      <c r="I22" s="92">
        <f t="shared" si="3"/>
        <v>1290000</v>
      </c>
      <c r="J22" s="92">
        <f t="shared" si="4"/>
        <v>1290000</v>
      </c>
      <c r="K22" s="90"/>
    </row>
    <row r="23" spans="2:14" ht="15.75" customHeight="1" x14ac:dyDescent="0.3">
      <c r="B23" s="140" t="s">
        <v>137</v>
      </c>
      <c r="C23" s="8" t="s">
        <v>60</v>
      </c>
      <c r="D23" s="72" t="s">
        <v>54</v>
      </c>
      <c r="E23" s="89">
        <f>ROUND(E$8*E10,0)</f>
        <v>40</v>
      </c>
      <c r="F23" s="73">
        <v>3682</v>
      </c>
      <c r="G23" s="73">
        <f t="shared" si="1"/>
        <v>147280</v>
      </c>
      <c r="H23" s="89">
        <f t="shared" si="2"/>
        <v>1</v>
      </c>
      <c r="I23" s="92">
        <f t="shared" si="3"/>
        <v>147280</v>
      </c>
      <c r="J23" s="92">
        <f t="shared" si="4"/>
        <v>147280</v>
      </c>
      <c r="K23" s="90"/>
    </row>
    <row r="24" spans="2:14" ht="15.75" customHeight="1" x14ac:dyDescent="0.3">
      <c r="B24" s="140" t="s">
        <v>138</v>
      </c>
      <c r="C24" s="89" t="s">
        <v>56</v>
      </c>
      <c r="D24" s="89" t="s">
        <v>54</v>
      </c>
      <c r="E24" s="89">
        <f>ROUND(E$8*E10,0)</f>
        <v>40</v>
      </c>
      <c r="F24" s="73">
        <v>3225</v>
      </c>
      <c r="G24" s="92">
        <f t="shared" si="1"/>
        <v>129000</v>
      </c>
      <c r="H24" s="89">
        <f t="shared" si="2"/>
        <v>1</v>
      </c>
      <c r="I24" s="92">
        <f t="shared" si="3"/>
        <v>129000</v>
      </c>
      <c r="J24" s="92">
        <f t="shared" si="4"/>
        <v>129000</v>
      </c>
      <c r="K24" s="90"/>
    </row>
    <row r="25" spans="2:14" ht="15.75" customHeight="1" x14ac:dyDescent="0.3">
      <c r="B25" s="140" t="s">
        <v>139</v>
      </c>
      <c r="C25" s="89" t="s">
        <v>57</v>
      </c>
      <c r="D25" s="89" t="s">
        <v>54</v>
      </c>
      <c r="E25" s="89">
        <f t="shared" ref="E25:E26" si="5">E$8</f>
        <v>400</v>
      </c>
      <c r="F25" s="73">
        <v>1719</v>
      </c>
      <c r="G25" s="92">
        <f t="shared" si="1"/>
        <v>687600</v>
      </c>
      <c r="H25" s="89">
        <f t="shared" si="2"/>
        <v>1</v>
      </c>
      <c r="I25" s="92">
        <f t="shared" si="3"/>
        <v>687600</v>
      </c>
      <c r="J25" s="92">
        <f t="shared" si="4"/>
        <v>687600</v>
      </c>
      <c r="K25" s="90"/>
    </row>
    <row r="26" spans="2:14" ht="15.75" customHeight="1" x14ac:dyDescent="0.3">
      <c r="B26" s="140" t="s">
        <v>140</v>
      </c>
      <c r="C26" s="89" t="s">
        <v>58</v>
      </c>
      <c r="D26" s="89" t="s">
        <v>54</v>
      </c>
      <c r="E26" s="89">
        <f t="shared" si="5"/>
        <v>400</v>
      </c>
      <c r="F26" s="73">
        <v>1291</v>
      </c>
      <c r="G26" s="92">
        <f t="shared" si="1"/>
        <v>516400</v>
      </c>
      <c r="H26" s="89">
        <f t="shared" si="2"/>
        <v>1</v>
      </c>
      <c r="I26" s="92">
        <f t="shared" si="3"/>
        <v>516400</v>
      </c>
      <c r="J26" s="92">
        <f t="shared" si="4"/>
        <v>516400</v>
      </c>
      <c r="K26" s="90"/>
    </row>
    <row r="27" spans="2:14" ht="15.75" customHeight="1" x14ac:dyDescent="0.3">
      <c r="B27" s="140" t="s">
        <v>187</v>
      </c>
      <c r="C27" s="89" t="s">
        <v>59</v>
      </c>
      <c r="D27" s="89" t="s">
        <v>44</v>
      </c>
      <c r="E27" s="93">
        <f>ROUND(+E30*4+E31+E32+E33+E34,0)</f>
        <v>1811</v>
      </c>
      <c r="F27" s="73">
        <v>1476</v>
      </c>
      <c r="G27" s="92">
        <f t="shared" si="1"/>
        <v>2673036</v>
      </c>
      <c r="H27" s="89">
        <f t="shared" si="2"/>
        <v>1</v>
      </c>
      <c r="I27" s="92">
        <f t="shared" si="3"/>
        <v>2673036</v>
      </c>
      <c r="J27" s="92">
        <f t="shared" si="4"/>
        <v>2673036</v>
      </c>
      <c r="K27" s="94"/>
    </row>
    <row r="28" spans="2:14" ht="15.75" customHeight="1" x14ac:dyDescent="0.3">
      <c r="B28" s="870" t="s">
        <v>141</v>
      </c>
      <c r="C28" s="823"/>
      <c r="D28" s="622"/>
      <c r="E28" s="89"/>
      <c r="F28" s="89"/>
      <c r="G28" s="95">
        <f>SUM(G18:G27)</f>
        <v>11196116</v>
      </c>
      <c r="H28" s="95"/>
      <c r="I28" s="95">
        <f t="shared" ref="I28:K28" si="6">SUM(I18:I27)</f>
        <v>11196116</v>
      </c>
      <c r="J28" s="95">
        <f t="shared" si="6"/>
        <v>11196116</v>
      </c>
      <c r="K28" s="96">
        <f t="shared" si="6"/>
        <v>0</v>
      </c>
      <c r="M28" s="103"/>
    </row>
    <row r="29" spans="2:14" ht="15.75" customHeight="1" x14ac:dyDescent="0.3">
      <c r="B29" s="87">
        <v>2</v>
      </c>
      <c r="C29" s="89" t="s">
        <v>142</v>
      </c>
      <c r="D29" s="89"/>
      <c r="E29" s="89"/>
      <c r="F29" s="89"/>
      <c r="G29" s="89"/>
      <c r="H29" s="89"/>
      <c r="I29" s="89"/>
      <c r="J29" s="89"/>
      <c r="K29" s="90"/>
    </row>
    <row r="30" spans="2:14" ht="15.75" customHeight="1" x14ac:dyDescent="0.3">
      <c r="B30" s="493" t="s">
        <v>143</v>
      </c>
      <c r="C30" s="494" t="s">
        <v>92</v>
      </c>
      <c r="D30" s="494" t="s">
        <v>73</v>
      </c>
      <c r="E30" s="494">
        <f>E$8</f>
        <v>400</v>
      </c>
      <c r="F30" s="495"/>
      <c r="G30" s="496">
        <f t="shared" ref="G30:G34" si="7">E30*F30</f>
        <v>0</v>
      </c>
      <c r="H30" s="494"/>
      <c r="I30" s="496">
        <f t="shared" ref="I30:I34" si="8">G30*H30</f>
        <v>0</v>
      </c>
      <c r="J30" s="92">
        <f t="shared" ref="J30:J34" si="9">I30-K30</f>
        <v>0</v>
      </c>
      <c r="K30" s="90"/>
    </row>
    <row r="31" spans="2:14" s="320" customFormat="1" ht="15.75" customHeight="1" x14ac:dyDescent="0.3">
      <c r="B31" s="497" t="s">
        <v>144</v>
      </c>
      <c r="C31" s="494" t="s">
        <v>74</v>
      </c>
      <c r="D31" s="494" t="s">
        <v>44</v>
      </c>
      <c r="E31" s="614">
        <f>E11</f>
        <v>200</v>
      </c>
      <c r="F31" s="615">
        <f>Parámetros!D70</f>
        <v>5490</v>
      </c>
      <c r="G31" s="496">
        <f t="shared" si="7"/>
        <v>1098000</v>
      </c>
      <c r="H31" s="494">
        <f t="shared" ref="H31:H34" si="10">I$15</f>
        <v>1</v>
      </c>
      <c r="I31" s="496">
        <f t="shared" si="8"/>
        <v>1098000</v>
      </c>
      <c r="J31" s="496">
        <f t="shared" si="9"/>
        <v>1098000</v>
      </c>
      <c r="K31" s="616"/>
      <c r="M31" s="869"/>
    </row>
    <row r="32" spans="2:14" s="320" customFormat="1" ht="15.75" customHeight="1" x14ac:dyDescent="0.3">
      <c r="B32" s="497" t="s">
        <v>145</v>
      </c>
      <c r="C32" s="494" t="s">
        <v>86</v>
      </c>
      <c r="D32" s="494" t="s">
        <v>44</v>
      </c>
      <c r="E32" s="617">
        <f>E14</f>
        <v>2</v>
      </c>
      <c r="F32" s="615">
        <f>Parámetros!D94</f>
        <v>75000</v>
      </c>
      <c r="G32" s="496">
        <f t="shared" si="7"/>
        <v>150000</v>
      </c>
      <c r="H32" s="494">
        <f t="shared" si="10"/>
        <v>1</v>
      </c>
      <c r="I32" s="496">
        <f t="shared" si="8"/>
        <v>150000</v>
      </c>
      <c r="J32" s="496">
        <f t="shared" si="9"/>
        <v>150000</v>
      </c>
      <c r="K32" s="616"/>
      <c r="M32" s="869"/>
    </row>
    <row r="33" spans="2:13" s="320" customFormat="1" ht="15.75" customHeight="1" x14ac:dyDescent="0.3">
      <c r="B33" s="497" t="s">
        <v>146</v>
      </c>
      <c r="C33" s="494" t="s">
        <v>88</v>
      </c>
      <c r="D33" s="494" t="s">
        <v>44</v>
      </c>
      <c r="E33" s="614">
        <f>E12</f>
        <v>8</v>
      </c>
      <c r="F33" s="615">
        <f>Parámetros!D96</f>
        <v>14900</v>
      </c>
      <c r="G33" s="496">
        <f t="shared" si="7"/>
        <v>119200</v>
      </c>
      <c r="H33" s="494">
        <f t="shared" si="10"/>
        <v>1</v>
      </c>
      <c r="I33" s="496">
        <f t="shared" si="8"/>
        <v>119200</v>
      </c>
      <c r="J33" s="496">
        <f>I33-K33</f>
        <v>119200</v>
      </c>
      <c r="K33" s="616"/>
      <c r="M33" s="869"/>
    </row>
    <row r="34" spans="2:13" s="320" customFormat="1" ht="15.75" customHeight="1" x14ac:dyDescent="0.3">
      <c r="B34" s="497" t="s">
        <v>147</v>
      </c>
      <c r="C34" s="494" t="s">
        <v>91</v>
      </c>
      <c r="D34" s="494" t="s">
        <v>44</v>
      </c>
      <c r="E34" s="494">
        <f>E13</f>
        <v>1</v>
      </c>
      <c r="F34" s="615">
        <f>Parámetros!D98</f>
        <v>64600</v>
      </c>
      <c r="G34" s="496">
        <f t="shared" si="7"/>
        <v>64600</v>
      </c>
      <c r="H34" s="494">
        <f t="shared" si="10"/>
        <v>1</v>
      </c>
      <c r="I34" s="496">
        <f t="shared" si="8"/>
        <v>64600</v>
      </c>
      <c r="J34" s="496">
        <f t="shared" si="9"/>
        <v>64600</v>
      </c>
      <c r="K34" s="616"/>
      <c r="M34" s="869"/>
    </row>
    <row r="35" spans="2:13" ht="15.75" customHeight="1" x14ac:dyDescent="0.3">
      <c r="B35" s="875" t="s">
        <v>150</v>
      </c>
      <c r="C35" s="823"/>
      <c r="D35" s="622"/>
      <c r="E35" s="494"/>
      <c r="F35" s="494"/>
      <c r="G35" s="498">
        <f>SUM(G30:G34)</f>
        <v>1431800</v>
      </c>
      <c r="H35" s="498"/>
      <c r="I35" s="498">
        <f t="shared" ref="I35:K35" si="11">SUM(I30:I34)</f>
        <v>1431800</v>
      </c>
      <c r="J35" s="95">
        <f t="shared" si="11"/>
        <v>1431800</v>
      </c>
      <c r="K35" s="96">
        <f t="shared" si="11"/>
        <v>0</v>
      </c>
      <c r="M35" s="869"/>
    </row>
    <row r="36" spans="2:13" ht="15.75" customHeight="1" x14ac:dyDescent="0.3">
      <c r="B36" s="87">
        <v>3</v>
      </c>
      <c r="C36" s="88" t="s">
        <v>151</v>
      </c>
      <c r="D36" s="89"/>
      <c r="E36" s="89"/>
      <c r="F36" s="89"/>
      <c r="G36" s="89"/>
      <c r="H36" s="89"/>
      <c r="I36" s="89"/>
      <c r="J36" s="89"/>
      <c r="K36" s="90"/>
    </row>
    <row r="37" spans="2:13" ht="15.75" customHeight="1" x14ac:dyDescent="0.3">
      <c r="B37" s="87" t="s">
        <v>169</v>
      </c>
      <c r="C37" s="89" t="s">
        <v>5</v>
      </c>
      <c r="D37" s="97">
        <v>0.05</v>
      </c>
      <c r="E37" s="89">
        <v>1</v>
      </c>
      <c r="F37" s="92">
        <f>ROUND(D37*G28,0)</f>
        <v>559806</v>
      </c>
      <c r="G37" s="92">
        <f t="shared" ref="G37:G38" si="12">E37*F37</f>
        <v>559806</v>
      </c>
      <c r="H37" s="89">
        <f t="shared" ref="H37:H38" si="13">I$15</f>
        <v>1</v>
      </c>
      <c r="I37" s="92">
        <f t="shared" ref="I37:I38" si="14">G37*H37</f>
        <v>559806</v>
      </c>
      <c r="J37" s="92">
        <f t="shared" ref="J37:J38" si="15">I37-K37</f>
        <v>0</v>
      </c>
      <c r="K37" s="94">
        <f>I37</f>
        <v>559806</v>
      </c>
    </row>
    <row r="38" spans="2:13" ht="15.75" customHeight="1" x14ac:dyDescent="0.3">
      <c r="B38" s="87" t="s">
        <v>152</v>
      </c>
      <c r="C38" s="89" t="s">
        <v>7</v>
      </c>
      <c r="D38" s="97">
        <v>0.2</v>
      </c>
      <c r="E38" s="89">
        <v>1</v>
      </c>
      <c r="F38" s="92">
        <f>ROUND(D38*G35,0)</f>
        <v>286360</v>
      </c>
      <c r="G38" s="92">
        <f t="shared" si="12"/>
        <v>286360</v>
      </c>
      <c r="H38" s="89">
        <f t="shared" si="13"/>
        <v>1</v>
      </c>
      <c r="I38" s="92">
        <f t="shared" si="14"/>
        <v>286360</v>
      </c>
      <c r="J38" s="92">
        <f t="shared" si="15"/>
        <v>0</v>
      </c>
      <c r="K38" s="94">
        <f>I38</f>
        <v>286360</v>
      </c>
    </row>
    <row r="39" spans="2:13" ht="15.75" customHeight="1" x14ac:dyDescent="0.3">
      <c r="B39" s="870" t="s">
        <v>153</v>
      </c>
      <c r="C39" s="823"/>
      <c r="D39" s="622"/>
      <c r="E39" s="89"/>
      <c r="F39" s="89"/>
      <c r="G39" s="95">
        <f>SUM(G37:G38)</f>
        <v>846166</v>
      </c>
      <c r="H39" s="95"/>
      <c r="I39" s="95">
        <f t="shared" ref="I39:K39" si="16">SUM(I37:I38)</f>
        <v>846166</v>
      </c>
      <c r="J39" s="95">
        <f t="shared" si="16"/>
        <v>0</v>
      </c>
      <c r="K39" s="96">
        <f t="shared" si="16"/>
        <v>846166</v>
      </c>
    </row>
    <row r="40" spans="2:13" ht="15.75" customHeight="1" x14ac:dyDescent="0.3">
      <c r="B40" s="870" t="s">
        <v>154</v>
      </c>
      <c r="C40" s="823"/>
      <c r="D40" s="622"/>
      <c r="E40" s="89"/>
      <c r="F40" s="89"/>
      <c r="G40" s="95">
        <f>G39+G35+G28</f>
        <v>13474082</v>
      </c>
      <c r="H40" s="95"/>
      <c r="I40" s="95">
        <f t="shared" ref="I40:K40" si="17">I39+I35+I28</f>
        <v>13474082</v>
      </c>
      <c r="J40" s="95">
        <f t="shared" si="17"/>
        <v>12627916</v>
      </c>
      <c r="K40" s="96">
        <f t="shared" si="17"/>
        <v>846166</v>
      </c>
    </row>
    <row r="41" spans="2:13" ht="15.75" customHeight="1" x14ac:dyDescent="0.3">
      <c r="B41" s="87">
        <v>4</v>
      </c>
      <c r="C41" s="89" t="s">
        <v>155</v>
      </c>
      <c r="D41" s="97">
        <v>0.15</v>
      </c>
      <c r="E41" s="89">
        <v>1</v>
      </c>
      <c r="F41" s="92">
        <f>ROUND(D41*G40,0)</f>
        <v>2021112</v>
      </c>
      <c r="G41" s="92">
        <f>E41*F41</f>
        <v>2021112</v>
      </c>
      <c r="H41" s="89">
        <f>I$15</f>
        <v>1</v>
      </c>
      <c r="I41" s="92">
        <f>G41*H41</f>
        <v>2021112</v>
      </c>
      <c r="J41" s="92">
        <f>I41-K41</f>
        <v>0</v>
      </c>
      <c r="K41" s="94">
        <f>I41</f>
        <v>2021112</v>
      </c>
    </row>
    <row r="42" spans="2:13" ht="15.75" customHeight="1" thickBot="1" x14ac:dyDescent="0.35">
      <c r="B42" s="871" t="s">
        <v>128</v>
      </c>
      <c r="C42" s="825"/>
      <c r="D42" s="826"/>
      <c r="E42" s="98"/>
      <c r="F42" s="98"/>
      <c r="G42" s="99">
        <f>G40+G41</f>
        <v>15495194</v>
      </c>
      <c r="H42" s="99"/>
      <c r="I42" s="99">
        <f t="shared" ref="I42:K42" si="18">I40+I41</f>
        <v>15495194</v>
      </c>
      <c r="J42" s="99">
        <f t="shared" si="18"/>
        <v>12627916</v>
      </c>
      <c r="K42" s="100">
        <f t="shared" si="18"/>
        <v>2867278</v>
      </c>
    </row>
    <row r="43" spans="2:13" ht="15.75" customHeight="1" x14ac:dyDescent="0.3"/>
    <row r="44" spans="2:13" ht="15.75" customHeight="1" x14ac:dyDescent="0.3">
      <c r="G44" s="104"/>
    </row>
    <row r="45" spans="2:13" ht="15.75" customHeight="1" x14ac:dyDescent="0.3">
      <c r="G45" s="75"/>
      <c r="I45" s="599">
        <f>I42*0.3</f>
        <v>4648558.2</v>
      </c>
      <c r="J45" s="244"/>
      <c r="K45" s="271">
        <f>I45-K42</f>
        <v>1781280.2000000002</v>
      </c>
    </row>
    <row r="46" spans="2:13" ht="15.75" customHeight="1" x14ac:dyDescent="0.3">
      <c r="G46" s="105"/>
    </row>
    <row r="47" spans="2:13" ht="15.75" customHeight="1" x14ac:dyDescent="0.3">
      <c r="I47" s="103"/>
    </row>
    <row r="48" spans="2:13" ht="15.75" customHeight="1" x14ac:dyDescent="0.3"/>
  </sheetData>
  <mergeCells count="28">
    <mergeCell ref="M31:M35"/>
    <mergeCell ref="B39:D39"/>
    <mergeCell ref="B40:D40"/>
    <mergeCell ref="B42:D42"/>
    <mergeCell ref="B14:C14"/>
    <mergeCell ref="F14:K14"/>
    <mergeCell ref="B15:H15"/>
    <mergeCell ref="I15:K15"/>
    <mergeCell ref="B28:D28"/>
    <mergeCell ref="B35:D35"/>
    <mergeCell ref="B11:C11"/>
    <mergeCell ref="F11:K11"/>
    <mergeCell ref="B12:C12"/>
    <mergeCell ref="F12:K12"/>
    <mergeCell ref="B13:C13"/>
    <mergeCell ref="F13:K13"/>
    <mergeCell ref="B7:C7"/>
    <mergeCell ref="F7:K7"/>
    <mergeCell ref="B8:C8"/>
    <mergeCell ref="F8:K10"/>
    <mergeCell ref="B9:C9"/>
    <mergeCell ref="B10:C10"/>
    <mergeCell ref="B2:K2"/>
    <mergeCell ref="B3:K3"/>
    <mergeCell ref="B4:K4"/>
    <mergeCell ref="B5:K5"/>
    <mergeCell ref="B6:C6"/>
    <mergeCell ref="F6:K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N49"/>
  <sheetViews>
    <sheetView workbookViewId="0">
      <selection activeCell="I16" sqref="I16"/>
    </sheetView>
  </sheetViews>
  <sheetFormatPr baseColWidth="10" defaultColWidth="14.44140625" defaultRowHeight="14.4" x14ac:dyDescent="0.3"/>
  <cols>
    <col min="1" max="1" width="5.33203125" customWidth="1"/>
    <col min="2" max="2" width="7" customWidth="1"/>
    <col min="3" max="3" width="32.109375" customWidth="1"/>
    <col min="4" max="4" width="8.44140625" customWidth="1"/>
    <col min="5" max="5" width="8.6640625" customWidth="1"/>
    <col min="6" max="6" width="10.44140625" customWidth="1"/>
    <col min="7" max="7" width="12.44140625" customWidth="1"/>
    <col min="8" max="8" width="9.6640625" customWidth="1"/>
    <col min="9" max="10" width="11.5546875" bestFit="1" customWidth="1"/>
    <col min="11" max="26" width="10.6640625" customWidth="1"/>
  </cols>
  <sheetData>
    <row r="1" spans="2:14" ht="15" thickBot="1" x14ac:dyDescent="0.35"/>
    <row r="2" spans="2:14" x14ac:dyDescent="0.3">
      <c r="B2" s="772" t="s">
        <v>98</v>
      </c>
      <c r="C2" s="773"/>
      <c r="D2" s="773"/>
      <c r="E2" s="773"/>
      <c r="F2" s="773"/>
      <c r="G2" s="773"/>
      <c r="H2" s="773"/>
      <c r="I2" s="773"/>
      <c r="J2" s="773"/>
      <c r="K2" s="774"/>
    </row>
    <row r="3" spans="2:14" x14ac:dyDescent="0.3">
      <c r="B3" s="777" t="s">
        <v>369</v>
      </c>
      <c r="C3" s="623"/>
      <c r="D3" s="623"/>
      <c r="E3" s="623"/>
      <c r="F3" s="623"/>
      <c r="G3" s="623"/>
      <c r="H3" s="623"/>
      <c r="I3" s="623"/>
      <c r="J3" s="623"/>
      <c r="K3" s="776"/>
    </row>
    <row r="4" spans="2:14" x14ac:dyDescent="0.3">
      <c r="B4" s="777" t="s">
        <v>188</v>
      </c>
      <c r="C4" s="623"/>
      <c r="D4" s="623"/>
      <c r="E4" s="623"/>
      <c r="F4" s="623"/>
      <c r="G4" s="623"/>
      <c r="H4" s="623"/>
      <c r="I4" s="623"/>
      <c r="J4" s="623"/>
      <c r="K4" s="776"/>
    </row>
    <row r="5" spans="2:14" x14ac:dyDescent="0.3">
      <c r="B5" s="777" t="s">
        <v>100</v>
      </c>
      <c r="C5" s="623"/>
      <c r="D5" s="623"/>
      <c r="E5" s="623"/>
      <c r="F5" s="623"/>
      <c r="G5" s="623"/>
      <c r="H5" s="623"/>
      <c r="I5" s="623"/>
      <c r="J5" s="623"/>
      <c r="K5" s="776"/>
      <c r="L5" s="154" t="s">
        <v>375</v>
      </c>
    </row>
    <row r="6" spans="2:14" x14ac:dyDescent="0.3">
      <c r="B6" s="861" t="s">
        <v>331</v>
      </c>
      <c r="C6" s="762"/>
      <c r="D6" s="131" t="s">
        <v>73</v>
      </c>
      <c r="E6" s="131" t="s">
        <v>102</v>
      </c>
      <c r="F6" s="881" t="s">
        <v>103</v>
      </c>
      <c r="G6" s="764"/>
      <c r="H6" s="764"/>
      <c r="I6" s="764"/>
      <c r="J6" s="764"/>
      <c r="K6" s="765"/>
      <c r="L6" s="232">
        <f>3.54*3.54</f>
        <v>12.531600000000001</v>
      </c>
      <c r="M6" s="232"/>
    </row>
    <row r="7" spans="2:14" ht="21" customHeight="1" x14ac:dyDescent="0.3">
      <c r="B7" s="880" t="s">
        <v>104</v>
      </c>
      <c r="C7" s="762"/>
      <c r="D7" s="132" t="s">
        <v>173</v>
      </c>
      <c r="E7" s="132">
        <v>1</v>
      </c>
      <c r="F7" s="864"/>
      <c r="G7" s="764"/>
      <c r="H7" s="764"/>
      <c r="I7" s="764"/>
      <c r="J7" s="764"/>
      <c r="K7" s="765"/>
      <c r="L7" s="232">
        <v>10000</v>
      </c>
      <c r="M7" s="232">
        <f>L7/L6</f>
        <v>797.98269973506967</v>
      </c>
    </row>
    <row r="8" spans="2:14" ht="15" customHeight="1" x14ac:dyDescent="0.3">
      <c r="B8" s="882" t="s">
        <v>175</v>
      </c>
      <c r="C8" s="762"/>
      <c r="D8" s="132" t="s">
        <v>92</v>
      </c>
      <c r="E8" s="230">
        <v>800</v>
      </c>
      <c r="F8" s="883" t="s">
        <v>189</v>
      </c>
      <c r="G8" s="884"/>
      <c r="H8" s="884"/>
      <c r="I8" s="884"/>
      <c r="J8" s="884"/>
      <c r="K8" s="885"/>
      <c r="N8" s="155"/>
    </row>
    <row r="9" spans="2:14" x14ac:dyDescent="0.3">
      <c r="B9" s="882" t="s">
        <v>159</v>
      </c>
      <c r="C9" s="762"/>
      <c r="D9" s="132" t="s">
        <v>160</v>
      </c>
      <c r="E9" s="134">
        <v>0.1</v>
      </c>
      <c r="F9" s="886"/>
      <c r="G9" s="887"/>
      <c r="H9" s="887"/>
      <c r="I9" s="887"/>
      <c r="J9" s="887"/>
      <c r="K9" s="888"/>
    </row>
    <row r="10" spans="2:14" ht="15" customHeight="1" x14ac:dyDescent="0.3">
      <c r="B10" s="877" t="s">
        <v>177</v>
      </c>
      <c r="C10" s="762"/>
      <c r="D10" s="132" t="s">
        <v>44</v>
      </c>
      <c r="E10" s="135">
        <f>0.5*E8</f>
        <v>400</v>
      </c>
      <c r="F10" s="864" t="s">
        <v>162</v>
      </c>
      <c r="G10" s="764"/>
      <c r="H10" s="764"/>
      <c r="I10" s="764"/>
      <c r="J10" s="764"/>
      <c r="K10" s="765"/>
      <c r="N10" s="155"/>
    </row>
    <row r="11" spans="2:14" ht="15" customHeight="1" x14ac:dyDescent="0.3">
      <c r="B11" s="880" t="s">
        <v>190</v>
      </c>
      <c r="C11" s="762"/>
      <c r="D11" s="132" t="s">
        <v>44</v>
      </c>
      <c r="E11" s="136">
        <f>ROUND(+E8*0.1,1)</f>
        <v>80</v>
      </c>
      <c r="F11" s="864" t="s">
        <v>191</v>
      </c>
      <c r="G11" s="764"/>
      <c r="H11" s="764"/>
      <c r="I11" s="764"/>
      <c r="J11" s="764"/>
      <c r="K11" s="765"/>
    </row>
    <row r="12" spans="2:14" ht="15" customHeight="1" x14ac:dyDescent="0.3">
      <c r="B12" s="877" t="s">
        <v>178</v>
      </c>
      <c r="C12" s="762"/>
      <c r="D12" s="132" t="s">
        <v>44</v>
      </c>
      <c r="E12" s="135">
        <f>0.02*E8</f>
        <v>16</v>
      </c>
      <c r="F12" s="864" t="s">
        <v>164</v>
      </c>
      <c r="G12" s="764"/>
      <c r="H12" s="764"/>
      <c r="I12" s="764"/>
      <c r="J12" s="764"/>
      <c r="K12" s="765"/>
    </row>
    <row r="13" spans="2:14" ht="15" customHeight="1" x14ac:dyDescent="0.3">
      <c r="B13" s="877" t="s">
        <v>179</v>
      </c>
      <c r="C13" s="762"/>
      <c r="D13" s="132" t="s">
        <v>44</v>
      </c>
      <c r="E13" s="132">
        <v>1</v>
      </c>
      <c r="F13" s="864" t="s">
        <v>166</v>
      </c>
      <c r="G13" s="764"/>
      <c r="H13" s="764"/>
      <c r="I13" s="764"/>
      <c r="J13" s="764"/>
      <c r="K13" s="765"/>
    </row>
    <row r="14" spans="2:14" ht="15" customHeight="1" x14ac:dyDescent="0.3">
      <c r="B14" s="877" t="s">
        <v>180</v>
      </c>
      <c r="C14" s="762"/>
      <c r="D14" s="132" t="s">
        <v>44</v>
      </c>
      <c r="E14" s="136">
        <f>0.005*E8</f>
        <v>4</v>
      </c>
      <c r="F14" s="864" t="s">
        <v>168</v>
      </c>
      <c r="G14" s="764"/>
      <c r="H14" s="764"/>
      <c r="I14" s="764"/>
      <c r="J14" s="764"/>
      <c r="K14" s="765"/>
    </row>
    <row r="15" spans="2:14" ht="15" customHeight="1" x14ac:dyDescent="0.3">
      <c r="B15" s="766" t="s">
        <v>123</v>
      </c>
      <c r="C15" s="764"/>
      <c r="D15" s="764"/>
      <c r="E15" s="764"/>
      <c r="F15" s="764"/>
      <c r="G15" s="764"/>
      <c r="H15" s="762"/>
      <c r="I15" s="767">
        <v>1</v>
      </c>
      <c r="J15" s="878"/>
      <c r="K15" s="879"/>
    </row>
    <row r="16" spans="2:14" ht="30.6" x14ac:dyDescent="0.3">
      <c r="B16" s="137" t="s">
        <v>124</v>
      </c>
      <c r="C16" s="138" t="s">
        <v>331</v>
      </c>
      <c r="D16" s="138" t="s">
        <v>73</v>
      </c>
      <c r="E16" s="138" t="s">
        <v>102</v>
      </c>
      <c r="F16" s="138" t="s">
        <v>125</v>
      </c>
      <c r="G16" s="138" t="s">
        <v>332</v>
      </c>
      <c r="H16" s="138" t="s">
        <v>127</v>
      </c>
      <c r="I16" s="138" t="s">
        <v>128</v>
      </c>
      <c r="J16" s="138" t="s">
        <v>129</v>
      </c>
      <c r="K16" s="139" t="s">
        <v>130</v>
      </c>
    </row>
    <row r="17" spans="2:11" x14ac:dyDescent="0.3">
      <c r="B17" s="140">
        <v>1</v>
      </c>
      <c r="C17" s="141" t="s">
        <v>131</v>
      </c>
      <c r="D17" s="142"/>
      <c r="E17" s="142"/>
      <c r="F17" s="142"/>
      <c r="G17" s="142"/>
      <c r="H17" s="142"/>
      <c r="I17" s="142"/>
      <c r="J17" s="142"/>
      <c r="K17" s="143"/>
    </row>
    <row r="18" spans="2:11" x14ac:dyDescent="0.3">
      <c r="B18" s="140" t="s">
        <v>132</v>
      </c>
      <c r="C18" s="142" t="s">
        <v>50</v>
      </c>
      <c r="D18" s="142" t="s">
        <v>36</v>
      </c>
      <c r="E18" s="142">
        <f t="shared" ref="E18:E22" si="0">E$8</f>
        <v>800</v>
      </c>
      <c r="F18" s="142">
        <f>Parámetros!G35</f>
        <v>1083</v>
      </c>
      <c r="G18" s="144">
        <f t="shared" ref="G18:G27" si="1">E18*F18</f>
        <v>866400</v>
      </c>
      <c r="H18" s="142">
        <f t="shared" ref="H18:H27" si="2">I$15</f>
        <v>1</v>
      </c>
      <c r="I18" s="144">
        <f t="shared" ref="I18:I27" si="3">G18*H18</f>
        <v>866400</v>
      </c>
      <c r="J18" s="144">
        <f t="shared" ref="J18:J27" si="4">I18-K18</f>
        <v>866400</v>
      </c>
      <c r="K18" s="143"/>
    </row>
    <row r="19" spans="2:11" x14ac:dyDescent="0.3">
      <c r="B19" s="140" t="s">
        <v>133</v>
      </c>
      <c r="C19" s="142" t="s">
        <v>51</v>
      </c>
      <c r="D19" s="142" t="s">
        <v>36</v>
      </c>
      <c r="E19" s="142">
        <f t="shared" si="0"/>
        <v>800</v>
      </c>
      <c r="F19" s="142">
        <f>Parámetros!G36</f>
        <v>520</v>
      </c>
      <c r="G19" s="144">
        <f t="shared" si="1"/>
        <v>416000</v>
      </c>
      <c r="H19" s="142">
        <f t="shared" si="2"/>
        <v>1</v>
      </c>
      <c r="I19" s="144">
        <f t="shared" si="3"/>
        <v>416000</v>
      </c>
      <c r="J19" s="144">
        <f t="shared" si="4"/>
        <v>416000</v>
      </c>
      <c r="K19" s="143"/>
    </row>
    <row r="20" spans="2:11" x14ac:dyDescent="0.3">
      <c r="B20" s="140" t="s">
        <v>134</v>
      </c>
      <c r="C20" s="142" t="s">
        <v>52</v>
      </c>
      <c r="D20" s="142" t="s">
        <v>38</v>
      </c>
      <c r="E20" s="142">
        <f t="shared" si="0"/>
        <v>800</v>
      </c>
      <c r="F20" s="142">
        <f>Parámetros!G37</f>
        <v>1083</v>
      </c>
      <c r="G20" s="144">
        <f t="shared" si="1"/>
        <v>866400</v>
      </c>
      <c r="H20" s="142">
        <f t="shared" si="2"/>
        <v>1</v>
      </c>
      <c r="I20" s="144">
        <f t="shared" si="3"/>
        <v>866400</v>
      </c>
      <c r="J20" s="144">
        <f t="shared" si="4"/>
        <v>866400</v>
      </c>
      <c r="K20" s="143"/>
    </row>
    <row r="21" spans="2:11" ht="15.75" customHeight="1" x14ac:dyDescent="0.3">
      <c r="B21" s="140" t="s">
        <v>135</v>
      </c>
      <c r="C21" s="142" t="s">
        <v>53</v>
      </c>
      <c r="D21" s="142" t="s">
        <v>54</v>
      </c>
      <c r="E21" s="142">
        <f t="shared" si="0"/>
        <v>800</v>
      </c>
      <c r="F21" s="142">
        <f>Parámetros!G38</f>
        <v>929</v>
      </c>
      <c r="G21" s="144">
        <f t="shared" si="1"/>
        <v>743200</v>
      </c>
      <c r="H21" s="142">
        <f t="shared" si="2"/>
        <v>1</v>
      </c>
      <c r="I21" s="144">
        <f t="shared" si="3"/>
        <v>743200</v>
      </c>
      <c r="J21" s="144">
        <f t="shared" si="4"/>
        <v>743200</v>
      </c>
      <c r="K21" s="143"/>
    </row>
    <row r="22" spans="2:11" ht="15.75" customHeight="1" x14ac:dyDescent="0.3">
      <c r="B22" s="140" t="s">
        <v>136</v>
      </c>
      <c r="C22" s="142" t="s">
        <v>55</v>
      </c>
      <c r="D22" s="142" t="s">
        <v>54</v>
      </c>
      <c r="E22" s="142">
        <f t="shared" si="0"/>
        <v>800</v>
      </c>
      <c r="F22" s="142">
        <f>Parámetros!G39</f>
        <v>813</v>
      </c>
      <c r="G22" s="144">
        <f t="shared" si="1"/>
        <v>650400</v>
      </c>
      <c r="H22" s="142">
        <f t="shared" si="2"/>
        <v>1</v>
      </c>
      <c r="I22" s="144">
        <f t="shared" si="3"/>
        <v>650400</v>
      </c>
      <c r="J22" s="144">
        <f t="shared" si="4"/>
        <v>650400</v>
      </c>
      <c r="K22" s="143"/>
    </row>
    <row r="23" spans="2:11" ht="15.75" customHeight="1" x14ac:dyDescent="0.3">
      <c r="B23" s="140" t="s">
        <v>137</v>
      </c>
      <c r="C23" s="102" t="s">
        <v>60</v>
      </c>
      <c r="D23" s="72" t="s">
        <v>54</v>
      </c>
      <c r="E23" s="142">
        <f>ROUND(E$8*E9,0)</f>
        <v>80</v>
      </c>
      <c r="F23" s="142">
        <f>Parámetros!G44</f>
        <v>1083</v>
      </c>
      <c r="G23" s="144">
        <f t="shared" si="1"/>
        <v>86640</v>
      </c>
      <c r="H23" s="142">
        <f t="shared" ref="H23" si="5">I$15</f>
        <v>1</v>
      </c>
      <c r="I23" s="144">
        <f t="shared" ref="I23" si="6">G23*H23</f>
        <v>86640</v>
      </c>
      <c r="J23" s="144">
        <f t="shared" ref="J23" si="7">I23-K23</f>
        <v>86640</v>
      </c>
      <c r="K23" s="143"/>
    </row>
    <row r="24" spans="2:11" ht="15.75" customHeight="1" x14ac:dyDescent="0.3">
      <c r="B24" s="140" t="s">
        <v>138</v>
      </c>
      <c r="C24" s="142" t="s">
        <v>56</v>
      </c>
      <c r="D24" s="142" t="s">
        <v>54</v>
      </c>
      <c r="E24" s="142">
        <f>ROUND(E$8*E9,0)</f>
        <v>80</v>
      </c>
      <c r="F24" s="142">
        <f>Parámetros!G40</f>
        <v>867</v>
      </c>
      <c r="G24" s="144">
        <f t="shared" si="1"/>
        <v>69360</v>
      </c>
      <c r="H24" s="142">
        <f t="shared" si="2"/>
        <v>1</v>
      </c>
      <c r="I24" s="144">
        <f t="shared" si="3"/>
        <v>69360</v>
      </c>
      <c r="J24" s="144">
        <f t="shared" si="4"/>
        <v>69360</v>
      </c>
      <c r="K24" s="143"/>
    </row>
    <row r="25" spans="2:11" ht="15.75" customHeight="1" x14ac:dyDescent="0.3">
      <c r="B25" s="140" t="s">
        <v>139</v>
      </c>
      <c r="C25" s="142" t="s">
        <v>57</v>
      </c>
      <c r="D25" s="142" t="s">
        <v>54</v>
      </c>
      <c r="E25" s="142">
        <f t="shared" ref="E25:E26" si="8">E$8</f>
        <v>800</v>
      </c>
      <c r="F25" s="142">
        <f>Parámetros!G41</f>
        <v>433</v>
      </c>
      <c r="G25" s="144">
        <f t="shared" si="1"/>
        <v>346400</v>
      </c>
      <c r="H25" s="142">
        <f t="shared" si="2"/>
        <v>1</v>
      </c>
      <c r="I25" s="144">
        <f t="shared" si="3"/>
        <v>346400</v>
      </c>
      <c r="J25" s="144">
        <f t="shared" si="4"/>
        <v>346400</v>
      </c>
      <c r="K25" s="143"/>
    </row>
    <row r="26" spans="2:11" ht="15.75" customHeight="1" x14ac:dyDescent="0.3">
      <c r="B26" s="140" t="s">
        <v>140</v>
      </c>
      <c r="C26" s="142" t="s">
        <v>58</v>
      </c>
      <c r="D26" s="142" t="s">
        <v>54</v>
      </c>
      <c r="E26" s="142">
        <f t="shared" si="8"/>
        <v>800</v>
      </c>
      <c r="F26" s="142">
        <f>Parámetros!G42</f>
        <v>325</v>
      </c>
      <c r="G26" s="144">
        <f t="shared" si="1"/>
        <v>260000</v>
      </c>
      <c r="H26" s="142">
        <f t="shared" si="2"/>
        <v>1</v>
      </c>
      <c r="I26" s="144">
        <f t="shared" si="3"/>
        <v>260000</v>
      </c>
      <c r="J26" s="144">
        <f t="shared" si="4"/>
        <v>260000</v>
      </c>
      <c r="K26" s="143"/>
    </row>
    <row r="27" spans="2:11" ht="15.75" customHeight="1" x14ac:dyDescent="0.3">
      <c r="B27" s="140" t="s">
        <v>187</v>
      </c>
      <c r="C27" s="142" t="s">
        <v>59</v>
      </c>
      <c r="D27" s="142" t="s">
        <v>44</v>
      </c>
      <c r="E27" s="145">
        <f>ROUND(+E30*2+E31+E32+E33+E34+E35,0)</f>
        <v>2261</v>
      </c>
      <c r="F27" s="142">
        <f>Parámetros!G43</f>
        <v>371</v>
      </c>
      <c r="G27" s="144">
        <f t="shared" si="1"/>
        <v>838831</v>
      </c>
      <c r="H27" s="142">
        <f t="shared" si="2"/>
        <v>1</v>
      </c>
      <c r="I27" s="144">
        <f t="shared" si="3"/>
        <v>838831</v>
      </c>
      <c r="J27" s="144">
        <f t="shared" si="4"/>
        <v>838831</v>
      </c>
      <c r="K27" s="143"/>
    </row>
    <row r="28" spans="2:11" ht="15.75" customHeight="1" x14ac:dyDescent="0.3">
      <c r="B28" s="766" t="s">
        <v>141</v>
      </c>
      <c r="C28" s="764"/>
      <c r="D28" s="762"/>
      <c r="E28" s="142"/>
      <c r="F28" s="142"/>
      <c r="G28" s="146">
        <f>SUM(G18:G27)</f>
        <v>5143631</v>
      </c>
      <c r="H28" s="146"/>
      <c r="I28" s="146">
        <f t="shared" ref="I28:K28" si="9">SUM(I18:I27)</f>
        <v>5143631</v>
      </c>
      <c r="J28" s="146">
        <f t="shared" si="9"/>
        <v>5143631</v>
      </c>
      <c r="K28" s="147">
        <f t="shared" si="9"/>
        <v>0</v>
      </c>
    </row>
    <row r="29" spans="2:11" ht="15.75" customHeight="1" x14ac:dyDescent="0.3">
      <c r="B29" s="140">
        <v>2</v>
      </c>
      <c r="C29" s="141" t="s">
        <v>142</v>
      </c>
      <c r="D29" s="142"/>
      <c r="E29" s="142"/>
      <c r="F29" s="142"/>
      <c r="G29" s="142"/>
      <c r="H29" s="142"/>
      <c r="I29" s="142"/>
      <c r="J29" s="142"/>
      <c r="K29" s="143"/>
    </row>
    <row r="30" spans="2:11" ht="15.75" customHeight="1" x14ac:dyDescent="0.3">
      <c r="B30" s="140" t="s">
        <v>143</v>
      </c>
      <c r="C30" s="142" t="s">
        <v>192</v>
      </c>
      <c r="D30" s="142" t="s">
        <v>73</v>
      </c>
      <c r="E30" s="142">
        <f>ROUND(E8+(E8*E9),0)</f>
        <v>880</v>
      </c>
      <c r="F30" s="142"/>
      <c r="G30" s="144">
        <f t="shared" ref="G30:G35" si="10">E30*F30</f>
        <v>0</v>
      </c>
      <c r="H30" s="142">
        <f t="shared" ref="H30:H35" si="11">I$15</f>
        <v>1</v>
      </c>
      <c r="I30" s="144">
        <f t="shared" ref="I30:I35" si="12">G30*H30</f>
        <v>0</v>
      </c>
      <c r="J30" s="144">
        <f t="shared" ref="J30:J35" si="13">I30-K30</f>
        <v>0</v>
      </c>
      <c r="K30" s="143"/>
    </row>
    <row r="31" spans="2:11" ht="15.75" customHeight="1" x14ac:dyDescent="0.3">
      <c r="B31" s="140" t="s">
        <v>144</v>
      </c>
      <c r="C31" s="156" t="s">
        <v>81</v>
      </c>
      <c r="D31" s="157" t="s">
        <v>44</v>
      </c>
      <c r="E31" s="149">
        <f>E11</f>
        <v>80</v>
      </c>
      <c r="F31" s="142">
        <f>Parámetros!D76</f>
        <v>1500</v>
      </c>
      <c r="G31" s="144">
        <f t="shared" si="10"/>
        <v>120000</v>
      </c>
      <c r="H31" s="142">
        <f t="shared" si="11"/>
        <v>1</v>
      </c>
      <c r="I31" s="144">
        <f t="shared" si="12"/>
        <v>120000</v>
      </c>
      <c r="J31" s="144">
        <f t="shared" si="13"/>
        <v>120000</v>
      </c>
      <c r="K31" s="143"/>
    </row>
    <row r="32" spans="2:11" ht="15.75" customHeight="1" x14ac:dyDescent="0.3">
      <c r="B32" s="140" t="s">
        <v>145</v>
      </c>
      <c r="C32" s="142" t="s">
        <v>74</v>
      </c>
      <c r="D32" s="142" t="s">
        <v>44</v>
      </c>
      <c r="E32" s="148">
        <f>E10</f>
        <v>400</v>
      </c>
      <c r="F32" s="144">
        <f>Parámetros!D70</f>
        <v>5490</v>
      </c>
      <c r="G32" s="144">
        <f t="shared" si="10"/>
        <v>2196000</v>
      </c>
      <c r="H32" s="142">
        <f t="shared" si="11"/>
        <v>1</v>
      </c>
      <c r="I32" s="144">
        <f t="shared" si="12"/>
        <v>2196000</v>
      </c>
      <c r="J32" s="144">
        <f t="shared" si="13"/>
        <v>2196000</v>
      </c>
      <c r="K32" s="143"/>
    </row>
    <row r="33" spans="2:11" ht="15.75" customHeight="1" x14ac:dyDescent="0.3">
      <c r="B33" s="140" t="s">
        <v>146</v>
      </c>
      <c r="C33" s="142" t="s">
        <v>86</v>
      </c>
      <c r="D33" s="142" t="s">
        <v>44</v>
      </c>
      <c r="E33" s="149">
        <f>E14</f>
        <v>4</v>
      </c>
      <c r="F33" s="144">
        <f>Parámetros!D94</f>
        <v>75000</v>
      </c>
      <c r="G33" s="144">
        <f t="shared" si="10"/>
        <v>300000</v>
      </c>
      <c r="H33" s="142">
        <f t="shared" si="11"/>
        <v>1</v>
      </c>
      <c r="I33" s="144">
        <f t="shared" si="12"/>
        <v>300000</v>
      </c>
      <c r="J33" s="144">
        <f t="shared" si="13"/>
        <v>300000</v>
      </c>
      <c r="K33" s="143"/>
    </row>
    <row r="34" spans="2:11" ht="15.75" customHeight="1" x14ac:dyDescent="0.3">
      <c r="B34" s="140" t="s">
        <v>147</v>
      </c>
      <c r="C34" s="142" t="s">
        <v>88</v>
      </c>
      <c r="D34" s="142" t="s">
        <v>44</v>
      </c>
      <c r="E34" s="148">
        <f>E12</f>
        <v>16</v>
      </c>
      <c r="F34" s="144">
        <f>Parámetros!D96</f>
        <v>14900</v>
      </c>
      <c r="G34" s="144">
        <f t="shared" si="10"/>
        <v>238400</v>
      </c>
      <c r="H34" s="142">
        <f t="shared" si="11"/>
        <v>1</v>
      </c>
      <c r="I34" s="144">
        <f t="shared" si="12"/>
        <v>238400</v>
      </c>
      <c r="J34" s="144">
        <f t="shared" si="13"/>
        <v>238400</v>
      </c>
      <c r="K34" s="143"/>
    </row>
    <row r="35" spans="2:11" ht="15.75" customHeight="1" x14ac:dyDescent="0.3">
      <c r="B35" s="140" t="s">
        <v>148</v>
      </c>
      <c r="C35" s="142" t="s">
        <v>91</v>
      </c>
      <c r="D35" s="142" t="s">
        <v>44</v>
      </c>
      <c r="E35" s="142">
        <f>E13</f>
        <v>1</v>
      </c>
      <c r="F35" s="144">
        <f>Parámetros!D98</f>
        <v>64600</v>
      </c>
      <c r="G35" s="144">
        <f t="shared" si="10"/>
        <v>64600</v>
      </c>
      <c r="H35" s="142">
        <f t="shared" si="11"/>
        <v>1</v>
      </c>
      <c r="I35" s="144">
        <f t="shared" si="12"/>
        <v>64600</v>
      </c>
      <c r="J35" s="144">
        <f t="shared" si="13"/>
        <v>64600</v>
      </c>
      <c r="K35" s="143"/>
    </row>
    <row r="36" spans="2:11" ht="15.75" customHeight="1" x14ac:dyDescent="0.3">
      <c r="B36" s="766" t="s">
        <v>150</v>
      </c>
      <c r="C36" s="764"/>
      <c r="D36" s="762"/>
      <c r="E36" s="142"/>
      <c r="F36" s="142"/>
      <c r="G36" s="146">
        <f>SUM(G30:G35)</f>
        <v>2919000</v>
      </c>
      <c r="H36" s="146"/>
      <c r="I36" s="146">
        <f t="shared" ref="I36:K36" si="14">SUM(I30:I35)</f>
        <v>2919000</v>
      </c>
      <c r="J36" s="146">
        <f t="shared" si="14"/>
        <v>2919000</v>
      </c>
      <c r="K36" s="147">
        <f t="shared" si="14"/>
        <v>0</v>
      </c>
    </row>
    <row r="37" spans="2:11" ht="15.75" customHeight="1" x14ac:dyDescent="0.3">
      <c r="B37" s="140">
        <v>3</v>
      </c>
      <c r="C37" s="141" t="s">
        <v>151</v>
      </c>
      <c r="D37" s="142"/>
      <c r="E37" s="142"/>
      <c r="F37" s="142"/>
      <c r="G37" s="142"/>
      <c r="H37" s="142"/>
      <c r="I37" s="142"/>
      <c r="J37" s="142"/>
      <c r="K37" s="143"/>
    </row>
    <row r="38" spans="2:11" ht="15.75" customHeight="1" x14ac:dyDescent="0.3">
      <c r="B38" s="140" t="s">
        <v>169</v>
      </c>
      <c r="C38" s="142" t="s">
        <v>5</v>
      </c>
      <c r="D38" s="150">
        <v>0.05</v>
      </c>
      <c r="E38" s="142">
        <v>1</v>
      </c>
      <c r="F38" s="144">
        <f>ROUND(D38*G28,0)</f>
        <v>257182</v>
      </c>
      <c r="G38" s="144">
        <f t="shared" ref="G38:G39" si="15">E38*F38</f>
        <v>257182</v>
      </c>
      <c r="H38" s="142">
        <f t="shared" ref="H38:H39" si="16">I$15</f>
        <v>1</v>
      </c>
      <c r="I38" s="144">
        <f t="shared" ref="I38:I39" si="17">G38*H38</f>
        <v>257182</v>
      </c>
      <c r="J38" s="144">
        <f t="shared" ref="J38:J39" si="18">I38-K38</f>
        <v>257182</v>
      </c>
      <c r="K38" s="143"/>
    </row>
    <row r="39" spans="2:11" ht="15.75" customHeight="1" x14ac:dyDescent="0.3">
      <c r="B39" s="140" t="s">
        <v>152</v>
      </c>
      <c r="C39" s="142" t="s">
        <v>7</v>
      </c>
      <c r="D39" s="150">
        <v>0.2</v>
      </c>
      <c r="E39" s="142">
        <v>1</v>
      </c>
      <c r="F39" s="144">
        <f>ROUND(D39*G36,0)</f>
        <v>583800</v>
      </c>
      <c r="G39" s="144">
        <f t="shared" si="15"/>
        <v>583800</v>
      </c>
      <c r="H39" s="142">
        <f t="shared" si="16"/>
        <v>1</v>
      </c>
      <c r="I39" s="144">
        <f t="shared" si="17"/>
        <v>583800</v>
      </c>
      <c r="J39" s="144">
        <f t="shared" si="18"/>
        <v>583800</v>
      </c>
      <c r="K39" s="143"/>
    </row>
    <row r="40" spans="2:11" ht="15.75" customHeight="1" x14ac:dyDescent="0.3">
      <c r="B40" s="766" t="s">
        <v>153</v>
      </c>
      <c r="C40" s="764"/>
      <c r="D40" s="762"/>
      <c r="E40" s="142"/>
      <c r="F40" s="142"/>
      <c r="G40" s="146">
        <f>SUM(G38:G39)</f>
        <v>840982</v>
      </c>
      <c r="H40" s="146"/>
      <c r="I40" s="146">
        <f t="shared" ref="I40:K40" si="19">SUM(I38:I39)</f>
        <v>840982</v>
      </c>
      <c r="J40" s="146">
        <f t="shared" si="19"/>
        <v>840982</v>
      </c>
      <c r="K40" s="147">
        <f t="shared" si="19"/>
        <v>0</v>
      </c>
    </row>
    <row r="41" spans="2:11" ht="15.75" customHeight="1" x14ac:dyDescent="0.3">
      <c r="B41" s="766" t="s">
        <v>154</v>
      </c>
      <c r="C41" s="764"/>
      <c r="D41" s="762"/>
      <c r="E41" s="142"/>
      <c r="F41" s="142"/>
      <c r="G41" s="146">
        <f>G40+G36+G28</f>
        <v>8903613</v>
      </c>
      <c r="H41" s="146"/>
      <c r="I41" s="146">
        <f t="shared" ref="I41:K41" si="20">I40+I36+I28</f>
        <v>8903613</v>
      </c>
      <c r="J41" s="146">
        <f t="shared" si="20"/>
        <v>8903613</v>
      </c>
      <c r="K41" s="147">
        <f t="shared" si="20"/>
        <v>0</v>
      </c>
    </row>
    <row r="42" spans="2:11" ht="15.75" customHeight="1" x14ac:dyDescent="0.3">
      <c r="B42" s="140">
        <v>4</v>
      </c>
      <c r="C42" s="142" t="s">
        <v>155</v>
      </c>
      <c r="D42" s="150">
        <v>0.15</v>
      </c>
      <c r="E42" s="142">
        <v>1</v>
      </c>
      <c r="F42" s="144">
        <f>ROUND(D42*G41,0)</f>
        <v>1335542</v>
      </c>
      <c r="G42" s="144">
        <f>E42*F42</f>
        <v>1335542</v>
      </c>
      <c r="H42" s="142">
        <f>I$15</f>
        <v>1</v>
      </c>
      <c r="I42" s="144">
        <f>G42*H42</f>
        <v>1335542</v>
      </c>
      <c r="J42" s="144">
        <f>I42-K42</f>
        <v>1335542</v>
      </c>
      <c r="K42" s="143"/>
    </row>
    <row r="43" spans="2:11" ht="15.75" customHeight="1" thickBot="1" x14ac:dyDescent="0.35">
      <c r="B43" s="876" t="s">
        <v>128</v>
      </c>
      <c r="C43" s="769"/>
      <c r="D43" s="770"/>
      <c r="E43" s="151"/>
      <c r="F43" s="151"/>
      <c r="G43" s="152">
        <f>G41+G42</f>
        <v>10239155</v>
      </c>
      <c r="H43" s="152"/>
      <c r="I43" s="152">
        <f t="shared" ref="I43:K43" si="21">I41+I42</f>
        <v>10239155</v>
      </c>
      <c r="J43" s="152">
        <f t="shared" si="21"/>
        <v>10239155</v>
      </c>
      <c r="K43" s="153">
        <f t="shared" si="21"/>
        <v>0</v>
      </c>
    </row>
    <row r="44" spans="2:11" ht="15.75" customHeight="1" x14ac:dyDescent="0.3"/>
    <row r="45" spans="2:11" ht="15.75" customHeight="1" x14ac:dyDescent="0.3">
      <c r="G45" s="104"/>
    </row>
    <row r="46" spans="2:11" ht="15.75" customHeight="1" x14ac:dyDescent="0.3"/>
    <row r="47" spans="2:11" ht="15.75" customHeight="1" x14ac:dyDescent="0.3">
      <c r="G47" s="103"/>
    </row>
    <row r="48" spans="2:11" ht="15.75" customHeight="1" x14ac:dyDescent="0.3"/>
    <row r="49" ht="15.75" customHeight="1" x14ac:dyDescent="0.3"/>
  </sheetData>
  <mergeCells count="28">
    <mergeCell ref="B10:C10"/>
    <mergeCell ref="F10:K10"/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9"/>
    <mergeCell ref="B9:C9"/>
    <mergeCell ref="B11:C11"/>
    <mergeCell ref="F11:K11"/>
    <mergeCell ref="B12:C12"/>
    <mergeCell ref="F12:K12"/>
    <mergeCell ref="B13:C13"/>
    <mergeCell ref="F13:K13"/>
    <mergeCell ref="B40:D40"/>
    <mergeCell ref="B41:D41"/>
    <mergeCell ref="B43:D43"/>
    <mergeCell ref="B14:C14"/>
    <mergeCell ref="F14:K14"/>
    <mergeCell ref="B15:H15"/>
    <mergeCell ref="I15:K15"/>
    <mergeCell ref="B28:D28"/>
    <mergeCell ref="B36:D36"/>
  </mergeCells>
  <dataValidations count="1">
    <dataValidation type="list" allowBlank="1" showErrorMessage="1" sqref="C31" xr:uid="{00000000-0002-0000-0A00-000000000000}">
      <formula1>$B$73:$B$98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N67"/>
  <sheetViews>
    <sheetView topLeftCell="A34" zoomScale="90" zoomScaleNormal="90" workbookViewId="0">
      <selection activeCell="L61" sqref="L61"/>
    </sheetView>
  </sheetViews>
  <sheetFormatPr baseColWidth="10" defaultColWidth="11.44140625" defaultRowHeight="13.8" x14ac:dyDescent="0.3"/>
  <cols>
    <col min="1" max="1" width="5.88671875" style="244" customWidth="1"/>
    <col min="2" max="2" width="5.44140625" style="244" customWidth="1"/>
    <col min="3" max="3" width="27.5546875" style="244" customWidth="1"/>
    <col min="4" max="4" width="8" style="244" customWidth="1"/>
    <col min="5" max="5" width="8.6640625" style="244" customWidth="1"/>
    <col min="6" max="6" width="10.109375" style="244" customWidth="1"/>
    <col min="7" max="7" width="12.44140625" style="244" customWidth="1"/>
    <col min="8" max="8" width="7.88671875" style="245" customWidth="1"/>
    <col min="9" max="9" width="12" style="244" customWidth="1"/>
    <col min="10" max="10" width="13" style="244" customWidth="1"/>
    <col min="11" max="11" width="15.88671875" style="244" customWidth="1"/>
    <col min="12" max="16384" width="11.44140625" style="244"/>
  </cols>
  <sheetData>
    <row r="1" spans="2:11" ht="14.4" thickBot="1" x14ac:dyDescent="0.35"/>
    <row r="2" spans="2:11" x14ac:dyDescent="0.3">
      <c r="B2" s="625" t="s">
        <v>98</v>
      </c>
      <c r="C2" s="626"/>
      <c r="D2" s="626"/>
      <c r="E2" s="626"/>
      <c r="F2" s="626"/>
      <c r="G2" s="626"/>
      <c r="H2" s="626"/>
      <c r="I2" s="626"/>
      <c r="J2" s="626"/>
      <c r="K2" s="627"/>
    </row>
    <row r="3" spans="2:11" x14ac:dyDescent="0.3">
      <c r="B3" s="628" t="s">
        <v>369</v>
      </c>
      <c r="C3" s="629"/>
      <c r="D3" s="629"/>
      <c r="E3" s="629"/>
      <c r="F3" s="629"/>
      <c r="G3" s="629"/>
      <c r="H3" s="629"/>
      <c r="I3" s="629"/>
      <c r="J3" s="629"/>
      <c r="K3" s="630"/>
    </row>
    <row r="4" spans="2:11" x14ac:dyDescent="0.3">
      <c r="B4" s="628" t="s">
        <v>99</v>
      </c>
      <c r="C4" s="629"/>
      <c r="D4" s="629"/>
      <c r="E4" s="629"/>
      <c r="F4" s="629"/>
      <c r="G4" s="629"/>
      <c r="H4" s="629"/>
      <c r="I4" s="629"/>
      <c r="J4" s="629"/>
      <c r="K4" s="630"/>
    </row>
    <row r="5" spans="2:11" x14ac:dyDescent="0.3">
      <c r="B5" s="628" t="s">
        <v>100</v>
      </c>
      <c r="C5" s="629"/>
      <c r="D5" s="629"/>
      <c r="E5" s="629"/>
      <c r="F5" s="629"/>
      <c r="G5" s="629"/>
      <c r="H5" s="629"/>
      <c r="I5" s="629"/>
      <c r="J5" s="629"/>
      <c r="K5" s="630"/>
    </row>
    <row r="6" spans="2:11" x14ac:dyDescent="0.3">
      <c r="B6" s="631" t="s">
        <v>331</v>
      </c>
      <c r="C6" s="632"/>
      <c r="D6" s="246" t="s">
        <v>73</v>
      </c>
      <c r="E6" s="246" t="s">
        <v>102</v>
      </c>
      <c r="F6" s="632" t="s">
        <v>103</v>
      </c>
      <c r="G6" s="632"/>
      <c r="H6" s="632"/>
      <c r="I6" s="632"/>
      <c r="J6" s="632"/>
      <c r="K6" s="633"/>
    </row>
    <row r="7" spans="2:11" ht="33" customHeight="1" x14ac:dyDescent="0.3">
      <c r="B7" s="634" t="s">
        <v>104</v>
      </c>
      <c r="C7" s="635"/>
      <c r="D7" s="239" t="s">
        <v>34</v>
      </c>
      <c r="E7" s="240">
        <v>1</v>
      </c>
      <c r="F7" s="636" t="s">
        <v>105</v>
      </c>
      <c r="G7" s="636"/>
      <c r="H7" s="636"/>
      <c r="I7" s="636"/>
      <c r="J7" s="636"/>
      <c r="K7" s="637"/>
    </row>
    <row r="8" spans="2:11" x14ac:dyDescent="0.3">
      <c r="B8" s="634" t="s">
        <v>106</v>
      </c>
      <c r="C8" s="635"/>
      <c r="D8" s="239" t="s">
        <v>68</v>
      </c>
      <c r="E8" s="239">
        <v>2.5</v>
      </c>
      <c r="F8" s="636"/>
      <c r="G8" s="636"/>
      <c r="H8" s="636"/>
      <c r="I8" s="636"/>
      <c r="J8" s="636"/>
      <c r="K8" s="637"/>
    </row>
    <row r="9" spans="2:11" ht="53.25" customHeight="1" x14ac:dyDescent="0.3">
      <c r="B9" s="634" t="s">
        <v>107</v>
      </c>
      <c r="C9" s="635"/>
      <c r="D9" s="239" t="s">
        <v>40</v>
      </c>
      <c r="E9" s="239">
        <v>400</v>
      </c>
      <c r="F9" s="636" t="s">
        <v>108</v>
      </c>
      <c r="G9" s="636"/>
      <c r="H9" s="636"/>
      <c r="I9" s="636"/>
      <c r="J9" s="636"/>
      <c r="K9" s="637"/>
    </row>
    <row r="10" spans="2:11" ht="21.75" customHeight="1" x14ac:dyDescent="0.3">
      <c r="B10" s="634" t="s">
        <v>109</v>
      </c>
      <c r="C10" s="635"/>
      <c r="D10" s="239" t="s">
        <v>40</v>
      </c>
      <c r="E10" s="239">
        <v>45</v>
      </c>
      <c r="F10" s="636" t="s">
        <v>110</v>
      </c>
      <c r="G10" s="636"/>
      <c r="H10" s="636"/>
      <c r="I10" s="636"/>
      <c r="J10" s="636"/>
      <c r="K10" s="637"/>
    </row>
    <row r="11" spans="2:11" ht="24.75" customHeight="1" x14ac:dyDescent="0.3">
      <c r="B11" s="634" t="s">
        <v>111</v>
      </c>
      <c r="C11" s="635"/>
      <c r="D11" s="239" t="s">
        <v>112</v>
      </c>
      <c r="E11" s="239">
        <v>4</v>
      </c>
      <c r="F11" s="636" t="s">
        <v>333</v>
      </c>
      <c r="G11" s="636"/>
      <c r="H11" s="636"/>
      <c r="I11" s="636"/>
      <c r="J11" s="636"/>
      <c r="K11" s="637"/>
    </row>
    <row r="12" spans="2:11" x14ac:dyDescent="0.3">
      <c r="B12" s="634" t="s">
        <v>114</v>
      </c>
      <c r="C12" s="635"/>
      <c r="D12" s="239" t="s">
        <v>77</v>
      </c>
      <c r="E12" s="239">
        <f>+E11*1000/500</f>
        <v>8</v>
      </c>
      <c r="F12" s="636"/>
      <c r="G12" s="636"/>
      <c r="H12" s="636"/>
      <c r="I12" s="636"/>
      <c r="J12" s="636"/>
      <c r="K12" s="637"/>
    </row>
    <row r="13" spans="2:11" ht="19.5" customHeight="1" x14ac:dyDescent="0.3">
      <c r="B13" s="634" t="s">
        <v>115</v>
      </c>
      <c r="C13" s="635"/>
      <c r="D13" s="239" t="s">
        <v>44</v>
      </c>
      <c r="E13" s="239">
        <v>10</v>
      </c>
      <c r="F13" s="636" t="s">
        <v>116</v>
      </c>
      <c r="G13" s="636"/>
      <c r="H13" s="636"/>
      <c r="I13" s="636"/>
      <c r="J13" s="636"/>
      <c r="K13" s="637"/>
    </row>
    <row r="14" spans="2:11" ht="23.25" customHeight="1" x14ac:dyDescent="0.3">
      <c r="B14" s="634" t="s">
        <v>117</v>
      </c>
      <c r="C14" s="635"/>
      <c r="D14" s="239" t="s">
        <v>83</v>
      </c>
      <c r="E14" s="241">
        <f>ROUND((+E9+E10)/74,1)</f>
        <v>6</v>
      </c>
      <c r="F14" s="636" t="s">
        <v>118</v>
      </c>
      <c r="G14" s="636"/>
      <c r="H14" s="636"/>
      <c r="I14" s="636"/>
      <c r="J14" s="636"/>
      <c r="K14" s="637"/>
    </row>
    <row r="15" spans="2:11" x14ac:dyDescent="0.3">
      <c r="B15" s="634" t="s">
        <v>119</v>
      </c>
      <c r="C15" s="635"/>
      <c r="D15" s="242" t="s">
        <v>83</v>
      </c>
      <c r="E15" s="241">
        <f>+E14</f>
        <v>6</v>
      </c>
      <c r="F15" s="636"/>
      <c r="G15" s="636"/>
      <c r="H15" s="636"/>
      <c r="I15" s="636"/>
      <c r="J15" s="636"/>
      <c r="K15" s="637"/>
    </row>
    <row r="16" spans="2:11" ht="21.75" customHeight="1" x14ac:dyDescent="0.3">
      <c r="B16" s="634" t="s">
        <v>120</v>
      </c>
      <c r="C16" s="635"/>
      <c r="D16" s="239" t="s">
        <v>90</v>
      </c>
      <c r="E16" s="241">
        <v>3</v>
      </c>
      <c r="F16" s="636" t="s">
        <v>121</v>
      </c>
      <c r="G16" s="636"/>
      <c r="H16" s="636"/>
      <c r="I16" s="636"/>
      <c r="J16" s="636"/>
      <c r="K16" s="637"/>
    </row>
    <row r="17" spans="2:14" ht="28.5" customHeight="1" x14ac:dyDescent="0.3">
      <c r="B17" s="634" t="s">
        <v>75</v>
      </c>
      <c r="C17" s="635"/>
      <c r="D17" s="239" t="s">
        <v>73</v>
      </c>
      <c r="E17" s="239">
        <v>1</v>
      </c>
      <c r="F17" s="636" t="s">
        <v>122</v>
      </c>
      <c r="G17" s="636"/>
      <c r="H17" s="636"/>
      <c r="I17" s="636"/>
      <c r="J17" s="636"/>
      <c r="K17" s="637"/>
    </row>
    <row r="18" spans="2:14" ht="15.75" customHeight="1" x14ac:dyDescent="0.3">
      <c r="B18" s="638" t="s">
        <v>123</v>
      </c>
      <c r="C18" s="639"/>
      <c r="D18" s="639"/>
      <c r="E18" s="639"/>
      <c r="F18" s="639"/>
      <c r="G18" s="639"/>
      <c r="H18" s="639"/>
      <c r="I18" s="640">
        <v>1</v>
      </c>
      <c r="J18" s="641"/>
      <c r="K18" s="642"/>
    </row>
    <row r="19" spans="2:14" ht="27.6" x14ac:dyDescent="0.3">
      <c r="B19" s="247" t="s">
        <v>124</v>
      </c>
      <c r="C19" s="248" t="s">
        <v>331</v>
      </c>
      <c r="D19" s="248" t="s">
        <v>382</v>
      </c>
      <c r="E19" s="248" t="s">
        <v>102</v>
      </c>
      <c r="F19" s="248" t="s">
        <v>383</v>
      </c>
      <c r="G19" s="248" t="s">
        <v>332</v>
      </c>
      <c r="H19" s="248" t="s">
        <v>384</v>
      </c>
      <c r="I19" s="248" t="s">
        <v>385</v>
      </c>
      <c r="J19" s="248" t="s">
        <v>386</v>
      </c>
      <c r="K19" s="249" t="s">
        <v>387</v>
      </c>
    </row>
    <row r="20" spans="2:14" x14ac:dyDescent="0.3">
      <c r="B20" s="250">
        <v>1</v>
      </c>
      <c r="C20" s="251" t="s">
        <v>131</v>
      </c>
      <c r="D20" s="235"/>
      <c r="E20" s="235"/>
      <c r="F20" s="235"/>
      <c r="G20" s="235"/>
      <c r="H20" s="252"/>
      <c r="I20" s="235"/>
      <c r="J20" s="235"/>
      <c r="K20" s="253"/>
    </row>
    <row r="21" spans="2:14" x14ac:dyDescent="0.3">
      <c r="B21" s="254" t="s">
        <v>132</v>
      </c>
      <c r="C21" s="235" t="s">
        <v>33</v>
      </c>
      <c r="D21" s="235" t="s">
        <v>34</v>
      </c>
      <c r="E21" s="234">
        <f>E7</f>
        <v>1</v>
      </c>
      <c r="F21" s="234">
        <f>Parámetros!G26</f>
        <v>325033</v>
      </c>
      <c r="G21" s="234">
        <f>E21*F21</f>
        <v>325033</v>
      </c>
      <c r="H21" s="252">
        <f>+I18</f>
        <v>1</v>
      </c>
      <c r="I21" s="255">
        <f>G21*H21</f>
        <v>325033</v>
      </c>
      <c r="J21" s="255">
        <f>I21-K21</f>
        <v>325033</v>
      </c>
      <c r="K21" s="253"/>
    </row>
    <row r="22" spans="2:14" x14ac:dyDescent="0.3">
      <c r="B22" s="254" t="s">
        <v>133</v>
      </c>
      <c r="C22" s="235" t="s">
        <v>35</v>
      </c>
      <c r="D22" s="235" t="s">
        <v>36</v>
      </c>
      <c r="E22" s="234">
        <f>E$9</f>
        <v>400</v>
      </c>
      <c r="F22" s="234">
        <f>Parámetros!G27</f>
        <v>591</v>
      </c>
      <c r="G22" s="234">
        <f t="shared" ref="G22:G29" si="0">E22*F22</f>
        <v>236400</v>
      </c>
      <c r="H22" s="252">
        <f>+H21</f>
        <v>1</v>
      </c>
      <c r="I22" s="255">
        <f t="shared" ref="I22:I29" si="1">G22*H22</f>
        <v>236400</v>
      </c>
      <c r="J22" s="255">
        <f t="shared" ref="J22:J29" si="2">I22-K22</f>
        <v>236400</v>
      </c>
      <c r="K22" s="253"/>
    </row>
    <row r="23" spans="2:14" x14ac:dyDescent="0.3">
      <c r="B23" s="254" t="s">
        <v>134</v>
      </c>
      <c r="C23" s="235" t="s">
        <v>37</v>
      </c>
      <c r="D23" s="235" t="s">
        <v>38</v>
      </c>
      <c r="E23" s="234">
        <f>E$9</f>
        <v>400</v>
      </c>
      <c r="F23" s="234">
        <f>Parámetros!G28</f>
        <v>3250</v>
      </c>
      <c r="G23" s="234">
        <f t="shared" si="0"/>
        <v>1300000</v>
      </c>
      <c r="H23" s="252">
        <f t="shared" ref="H23:H29" si="3">+H22</f>
        <v>1</v>
      </c>
      <c r="I23" s="255">
        <f t="shared" si="1"/>
        <v>1300000</v>
      </c>
      <c r="J23" s="255">
        <f t="shared" si="2"/>
        <v>-4220000</v>
      </c>
      <c r="K23" s="256">
        <v>5520000</v>
      </c>
    </row>
    <row r="24" spans="2:14" x14ac:dyDescent="0.3">
      <c r="B24" s="254" t="s">
        <v>135</v>
      </c>
      <c r="C24" s="235" t="s">
        <v>39</v>
      </c>
      <c r="D24" s="235" t="s">
        <v>40</v>
      </c>
      <c r="E24" s="234">
        <f>E9+E10</f>
        <v>445</v>
      </c>
      <c r="F24" s="234">
        <f>Parámetros!G29</f>
        <v>3250</v>
      </c>
      <c r="G24" s="234">
        <f t="shared" si="0"/>
        <v>1446250</v>
      </c>
      <c r="H24" s="252">
        <f t="shared" si="3"/>
        <v>1</v>
      </c>
      <c r="I24" s="255">
        <f t="shared" si="1"/>
        <v>1446250</v>
      </c>
      <c r="J24" s="255">
        <f t="shared" si="2"/>
        <v>1446250</v>
      </c>
      <c r="K24" s="253"/>
    </row>
    <row r="25" spans="2:14" x14ac:dyDescent="0.3">
      <c r="B25" s="254" t="s">
        <v>136</v>
      </c>
      <c r="C25" s="235" t="s">
        <v>41</v>
      </c>
      <c r="D25" s="235" t="s">
        <v>42</v>
      </c>
      <c r="E25" s="234">
        <v>4000</v>
      </c>
      <c r="F25" s="234">
        <f>Parámetros!G30</f>
        <v>191</v>
      </c>
      <c r="G25" s="234">
        <f t="shared" si="0"/>
        <v>764000</v>
      </c>
      <c r="H25" s="252">
        <f t="shared" si="3"/>
        <v>1</v>
      </c>
      <c r="I25" s="255">
        <f t="shared" si="1"/>
        <v>764000</v>
      </c>
      <c r="J25" s="255">
        <f t="shared" si="2"/>
        <v>764000</v>
      </c>
      <c r="K25" s="253"/>
    </row>
    <row r="26" spans="2:14" x14ac:dyDescent="0.3">
      <c r="B26" s="254" t="s">
        <v>137</v>
      </c>
      <c r="C26" s="235" t="s">
        <v>43</v>
      </c>
      <c r="D26" s="235" t="s">
        <v>44</v>
      </c>
      <c r="E26" s="243">
        <f>ROUND(+E32*38+E33*16+E34+E35*4+E36+E37+E38*10,0)</f>
        <v>7477</v>
      </c>
      <c r="F26" s="234">
        <f>Parámetros!G31</f>
        <v>520</v>
      </c>
      <c r="G26" s="234">
        <f t="shared" si="0"/>
        <v>3888040</v>
      </c>
      <c r="H26" s="252">
        <f t="shared" si="3"/>
        <v>1</v>
      </c>
      <c r="I26" s="255">
        <f t="shared" si="1"/>
        <v>3888040</v>
      </c>
      <c r="J26" s="255">
        <f t="shared" si="2"/>
        <v>-21111960</v>
      </c>
      <c r="K26" s="256">
        <v>25000000</v>
      </c>
      <c r="M26" s="244">
        <v>1808598</v>
      </c>
      <c r="N26" s="271">
        <f>K26+M26</f>
        <v>26808598</v>
      </c>
    </row>
    <row r="27" spans="2:14" x14ac:dyDescent="0.3">
      <c r="B27" s="254" t="s">
        <v>138</v>
      </c>
      <c r="C27" s="235" t="s">
        <v>45</v>
      </c>
      <c r="D27" s="235" t="s">
        <v>40</v>
      </c>
      <c r="E27" s="234">
        <f>E9+E10</f>
        <v>445</v>
      </c>
      <c r="F27" s="234">
        <f>Parámetros!G32</f>
        <v>1182</v>
      </c>
      <c r="G27" s="234">
        <f t="shared" si="0"/>
        <v>525990</v>
      </c>
      <c r="H27" s="252">
        <f t="shared" si="3"/>
        <v>1</v>
      </c>
      <c r="I27" s="255">
        <f t="shared" si="1"/>
        <v>525990</v>
      </c>
      <c r="J27" s="255">
        <f t="shared" si="2"/>
        <v>525990</v>
      </c>
      <c r="K27" s="253"/>
    </row>
    <row r="28" spans="2:14" x14ac:dyDescent="0.3">
      <c r="B28" s="254" t="s">
        <v>139</v>
      </c>
      <c r="C28" s="235" t="s">
        <v>46</v>
      </c>
      <c r="D28" s="235" t="s">
        <v>40</v>
      </c>
      <c r="E28" s="234">
        <v>200</v>
      </c>
      <c r="F28" s="234">
        <f>Parámetros!G33</f>
        <v>1300</v>
      </c>
      <c r="G28" s="234">
        <f t="shared" si="0"/>
        <v>260000</v>
      </c>
      <c r="H28" s="252">
        <f t="shared" si="3"/>
        <v>1</v>
      </c>
      <c r="I28" s="255">
        <f t="shared" si="1"/>
        <v>260000</v>
      </c>
      <c r="J28" s="255">
        <f t="shared" si="2"/>
        <v>260000</v>
      </c>
      <c r="K28" s="253"/>
    </row>
    <row r="29" spans="2:14" x14ac:dyDescent="0.3">
      <c r="B29" s="254" t="s">
        <v>140</v>
      </c>
      <c r="C29" s="235" t="s">
        <v>47</v>
      </c>
      <c r="D29" s="235" t="s">
        <v>48</v>
      </c>
      <c r="E29" s="234">
        <f>E17</f>
        <v>1</v>
      </c>
      <c r="F29" s="234">
        <f>Parámetros!G34</f>
        <v>260026</v>
      </c>
      <c r="G29" s="234">
        <f t="shared" si="0"/>
        <v>260026</v>
      </c>
      <c r="H29" s="252">
        <f t="shared" si="3"/>
        <v>1</v>
      </c>
      <c r="I29" s="255">
        <f t="shared" si="1"/>
        <v>260026</v>
      </c>
      <c r="J29" s="255">
        <f t="shared" si="2"/>
        <v>260026</v>
      </c>
      <c r="K29" s="253"/>
    </row>
    <row r="30" spans="2:14" x14ac:dyDescent="0.3">
      <c r="B30" s="638" t="s">
        <v>141</v>
      </c>
      <c r="C30" s="639"/>
      <c r="D30" s="639"/>
      <c r="E30" s="639"/>
      <c r="F30" s="251"/>
      <c r="G30" s="257">
        <f>SUM(G21:G29)</f>
        <v>9005739</v>
      </c>
      <c r="H30" s="258"/>
      <c r="I30" s="257">
        <f t="shared" ref="I30:K30" si="4">SUM(I21:I29)</f>
        <v>9005739</v>
      </c>
      <c r="J30" s="257">
        <f t="shared" si="4"/>
        <v>-21514261</v>
      </c>
      <c r="K30" s="260">
        <f t="shared" si="4"/>
        <v>30520000</v>
      </c>
    </row>
    <row r="31" spans="2:14" x14ac:dyDescent="0.3">
      <c r="B31" s="250">
        <v>2</v>
      </c>
      <c r="C31" s="251" t="s">
        <v>142</v>
      </c>
      <c r="D31" s="235"/>
      <c r="E31" s="235"/>
      <c r="F31" s="235"/>
      <c r="G31" s="235"/>
      <c r="H31" s="252"/>
      <c r="I31" s="255"/>
      <c r="J31" s="235"/>
      <c r="K31" s="253"/>
    </row>
    <row r="32" spans="2:14" x14ac:dyDescent="0.3">
      <c r="B32" s="254" t="s">
        <v>143</v>
      </c>
      <c r="C32" s="235" t="s">
        <v>78</v>
      </c>
      <c r="D32" s="235" t="s">
        <v>77</v>
      </c>
      <c r="E32" s="235">
        <f>E12</f>
        <v>8</v>
      </c>
      <c r="F32" s="328">
        <f>Parámetros!D73</f>
        <v>420000</v>
      </c>
      <c r="G32" s="234">
        <f t="shared" ref="G32:G42" si="5">E32*F32</f>
        <v>3360000</v>
      </c>
      <c r="H32" s="252">
        <f>I$18</f>
        <v>1</v>
      </c>
      <c r="I32" s="255">
        <f t="shared" ref="I32:I38" si="6">G32*H32</f>
        <v>3360000</v>
      </c>
      <c r="J32" s="255">
        <f t="shared" ref="J32:J38" si="7">I32-K32</f>
        <v>3360000</v>
      </c>
      <c r="K32" s="253"/>
      <c r="L32" s="327"/>
    </row>
    <row r="33" spans="2:12" x14ac:dyDescent="0.3">
      <c r="B33" s="254" t="s">
        <v>144</v>
      </c>
      <c r="C33" s="235" t="s">
        <v>95</v>
      </c>
      <c r="D33" s="235" t="s">
        <v>40</v>
      </c>
      <c r="E33" s="235">
        <f>E9+E10</f>
        <v>445</v>
      </c>
      <c r="F33" s="328">
        <f>Parámetros!D103</f>
        <v>16000</v>
      </c>
      <c r="G33" s="234">
        <f t="shared" si="5"/>
        <v>7120000</v>
      </c>
      <c r="H33" s="252">
        <f t="shared" ref="H33:H42" si="8">I$18</f>
        <v>1</v>
      </c>
      <c r="I33" s="255">
        <f t="shared" si="6"/>
        <v>7120000</v>
      </c>
      <c r="J33" s="255">
        <f t="shared" si="7"/>
        <v>7120000</v>
      </c>
      <c r="K33" s="253"/>
      <c r="L33" s="327"/>
    </row>
    <row r="34" spans="2:12" x14ac:dyDescent="0.3">
      <c r="B34" s="254" t="s">
        <v>145</v>
      </c>
      <c r="C34" s="235" t="s">
        <v>85</v>
      </c>
      <c r="D34" s="235" t="s">
        <v>44</v>
      </c>
      <c r="E34" s="235">
        <f>E13</f>
        <v>10</v>
      </c>
      <c r="F34" s="234">
        <f>Parámetros!D93</f>
        <v>17900</v>
      </c>
      <c r="G34" s="234">
        <f t="shared" si="5"/>
        <v>179000</v>
      </c>
      <c r="H34" s="252">
        <f t="shared" si="8"/>
        <v>1</v>
      </c>
      <c r="I34" s="255">
        <f t="shared" si="6"/>
        <v>179000</v>
      </c>
      <c r="J34" s="255">
        <f t="shared" si="7"/>
        <v>179000</v>
      </c>
      <c r="K34" s="253"/>
    </row>
    <row r="35" spans="2:12" x14ac:dyDescent="0.3">
      <c r="B35" s="254" t="s">
        <v>146</v>
      </c>
      <c r="C35" s="235" t="s">
        <v>87</v>
      </c>
      <c r="D35" s="235" t="s">
        <v>83</v>
      </c>
      <c r="E35" s="259">
        <f>E14</f>
        <v>6</v>
      </c>
      <c r="F35" s="234">
        <f>Parámetros!D95</f>
        <v>63135</v>
      </c>
      <c r="G35" s="234">
        <f t="shared" si="5"/>
        <v>378810</v>
      </c>
      <c r="H35" s="252">
        <f t="shared" si="8"/>
        <v>1</v>
      </c>
      <c r="I35" s="255">
        <f t="shared" si="6"/>
        <v>378810</v>
      </c>
      <c r="J35" s="255">
        <f t="shared" si="7"/>
        <v>378810</v>
      </c>
      <c r="K35" s="253"/>
    </row>
    <row r="36" spans="2:12" x14ac:dyDescent="0.3">
      <c r="B36" s="254" t="s">
        <v>147</v>
      </c>
      <c r="C36" s="235" t="s">
        <v>82</v>
      </c>
      <c r="D36" s="235" t="s">
        <v>83</v>
      </c>
      <c r="E36" s="259">
        <f>E15</f>
        <v>6</v>
      </c>
      <c r="F36" s="234">
        <f>Parámetros!D91</f>
        <v>16100</v>
      </c>
      <c r="G36" s="234">
        <f t="shared" si="5"/>
        <v>96600</v>
      </c>
      <c r="H36" s="252">
        <f t="shared" si="8"/>
        <v>1</v>
      </c>
      <c r="I36" s="255">
        <f t="shared" si="6"/>
        <v>96600</v>
      </c>
      <c r="J36" s="255">
        <f t="shared" si="7"/>
        <v>96600</v>
      </c>
      <c r="K36" s="253"/>
    </row>
    <row r="37" spans="2:12" x14ac:dyDescent="0.3">
      <c r="B37" s="254" t="s">
        <v>148</v>
      </c>
      <c r="C37" s="235" t="s">
        <v>89</v>
      </c>
      <c r="D37" s="235" t="s">
        <v>90</v>
      </c>
      <c r="E37" s="259">
        <f>E16</f>
        <v>3</v>
      </c>
      <c r="F37" s="234">
        <f>Parámetros!D97</f>
        <v>38000</v>
      </c>
      <c r="G37" s="234">
        <f t="shared" si="5"/>
        <v>114000</v>
      </c>
      <c r="H37" s="252">
        <f t="shared" si="8"/>
        <v>1</v>
      </c>
      <c r="I37" s="255">
        <f t="shared" si="6"/>
        <v>114000</v>
      </c>
      <c r="J37" s="255">
        <f t="shared" si="7"/>
        <v>114000</v>
      </c>
      <c r="K37" s="253"/>
    </row>
    <row r="38" spans="2:12" x14ac:dyDescent="0.3">
      <c r="B38" s="254" t="s">
        <v>149</v>
      </c>
      <c r="C38" s="235" t="s">
        <v>75</v>
      </c>
      <c r="D38" s="235" t="s">
        <v>73</v>
      </c>
      <c r="E38" s="235">
        <f>E17</f>
        <v>1</v>
      </c>
      <c r="F38" s="234">
        <f>Parámetros!D71</f>
        <v>576400</v>
      </c>
      <c r="G38" s="234">
        <f t="shared" si="5"/>
        <v>576400</v>
      </c>
      <c r="H38" s="252">
        <f t="shared" si="8"/>
        <v>1</v>
      </c>
      <c r="I38" s="255">
        <f t="shared" si="6"/>
        <v>576400</v>
      </c>
      <c r="J38" s="255">
        <f t="shared" si="7"/>
        <v>576400</v>
      </c>
      <c r="K38" s="253"/>
    </row>
    <row r="39" spans="2:12" x14ac:dyDescent="0.3">
      <c r="B39" s="638" t="s">
        <v>150</v>
      </c>
      <c r="C39" s="639"/>
      <c r="D39" s="639"/>
      <c r="E39" s="639"/>
      <c r="F39" s="235"/>
      <c r="G39" s="257">
        <f>SUM(G32:G38)</f>
        <v>11824810</v>
      </c>
      <c r="H39" s="252"/>
      <c r="I39" s="257">
        <f t="shared" ref="I39:K39" si="9">SUM(I32:I38)</f>
        <v>11824810</v>
      </c>
      <c r="J39" s="257">
        <f t="shared" si="9"/>
        <v>11824810</v>
      </c>
      <c r="K39" s="260">
        <f t="shared" si="9"/>
        <v>0</v>
      </c>
    </row>
    <row r="40" spans="2:12" x14ac:dyDescent="0.3">
      <c r="B40" s="250">
        <v>3</v>
      </c>
      <c r="C40" s="251" t="s">
        <v>151</v>
      </c>
      <c r="D40" s="235"/>
      <c r="E40" s="235"/>
      <c r="F40" s="235"/>
      <c r="G40" s="234"/>
      <c r="H40" s="252"/>
      <c r="I40" s="255"/>
      <c r="J40" s="235"/>
      <c r="K40" s="253"/>
    </row>
    <row r="41" spans="2:12" x14ac:dyDescent="0.3">
      <c r="B41" s="254">
        <v>3.1</v>
      </c>
      <c r="C41" s="235" t="s">
        <v>5</v>
      </c>
      <c r="D41" s="261">
        <v>0.05</v>
      </c>
      <c r="E41" s="235">
        <v>1</v>
      </c>
      <c r="F41" s="255">
        <f>ROUND(G30*D41,0)</f>
        <v>450287</v>
      </c>
      <c r="G41" s="234">
        <f t="shared" si="5"/>
        <v>450287</v>
      </c>
      <c r="H41" s="252">
        <f t="shared" si="8"/>
        <v>1</v>
      </c>
      <c r="I41" s="255">
        <f t="shared" ref="I41:I45" si="10">G41*H41</f>
        <v>450287</v>
      </c>
      <c r="J41" s="255">
        <f t="shared" ref="J41:J42" si="11">I41-K41</f>
        <v>0</v>
      </c>
      <c r="K41" s="256">
        <f>I41</f>
        <v>450287</v>
      </c>
    </row>
    <row r="42" spans="2:12" x14ac:dyDescent="0.3">
      <c r="B42" s="254" t="s">
        <v>152</v>
      </c>
      <c r="C42" s="235" t="s">
        <v>7</v>
      </c>
      <c r="D42" s="261">
        <v>0.2</v>
      </c>
      <c r="E42" s="235">
        <v>1</v>
      </c>
      <c r="F42" s="255">
        <f>ROUND(G39*D42,0)</f>
        <v>2364962</v>
      </c>
      <c r="G42" s="234">
        <f t="shared" si="5"/>
        <v>2364962</v>
      </c>
      <c r="H42" s="252">
        <f t="shared" si="8"/>
        <v>1</v>
      </c>
      <c r="I42" s="255">
        <f t="shared" si="10"/>
        <v>2364962</v>
      </c>
      <c r="J42" s="255">
        <f t="shared" si="11"/>
        <v>0</v>
      </c>
      <c r="K42" s="256">
        <f>I42</f>
        <v>2364962</v>
      </c>
    </row>
    <row r="43" spans="2:12" x14ac:dyDescent="0.3">
      <c r="B43" s="638" t="s">
        <v>153</v>
      </c>
      <c r="C43" s="639"/>
      <c r="D43" s="639"/>
      <c r="E43" s="639"/>
      <c r="F43" s="251"/>
      <c r="G43" s="262">
        <f>SUM(G41:G42)</f>
        <v>2815249</v>
      </c>
      <c r="H43" s="263"/>
      <c r="I43" s="262">
        <f t="shared" ref="I43:K43" si="12">SUM(I41:I42)</f>
        <v>2815249</v>
      </c>
      <c r="J43" s="262">
        <f>SUM(J41:J42)</f>
        <v>0</v>
      </c>
      <c r="K43" s="265">
        <f t="shared" si="12"/>
        <v>2815249</v>
      </c>
    </row>
    <row r="44" spans="2:12" x14ac:dyDescent="0.3">
      <c r="B44" s="264"/>
      <c r="C44" s="251" t="s">
        <v>154</v>
      </c>
      <c r="D44" s="235"/>
      <c r="E44" s="235"/>
      <c r="F44" s="235"/>
      <c r="G44" s="262">
        <f>G43+G39+G30</f>
        <v>23645798</v>
      </c>
      <c r="H44" s="263"/>
      <c r="I44" s="262">
        <f t="shared" ref="I44:K44" si="13">I43+I39+I30</f>
        <v>23645798</v>
      </c>
      <c r="J44" s="262">
        <f t="shared" si="13"/>
        <v>-9689451</v>
      </c>
      <c r="K44" s="265">
        <f t="shared" si="13"/>
        <v>33335249</v>
      </c>
    </row>
    <row r="45" spans="2:12" x14ac:dyDescent="0.3">
      <c r="B45" s="254">
        <v>4</v>
      </c>
      <c r="C45" s="235" t="s">
        <v>155</v>
      </c>
      <c r="D45" s="261">
        <v>0.15</v>
      </c>
      <c r="E45" s="235">
        <v>1</v>
      </c>
      <c r="F45" s="255">
        <f>ROUND(G44*D45,0)</f>
        <v>3546870</v>
      </c>
      <c r="G45" s="255">
        <f>E45*F45</f>
        <v>3546870</v>
      </c>
      <c r="H45" s="252">
        <f t="shared" ref="H45" si="14">I$18</f>
        <v>1</v>
      </c>
      <c r="I45" s="255">
        <f t="shared" si="10"/>
        <v>3546870</v>
      </c>
      <c r="J45" s="255">
        <f t="shared" ref="J45" si="15">I45-K45</f>
        <v>0</v>
      </c>
      <c r="K45" s="256">
        <f>I45</f>
        <v>3546870</v>
      </c>
    </row>
    <row r="46" spans="2:12" ht="14.4" thickBot="1" x14ac:dyDescent="0.35">
      <c r="B46" s="643" t="s">
        <v>156</v>
      </c>
      <c r="C46" s="644"/>
      <c r="D46" s="644"/>
      <c r="E46" s="644"/>
      <c r="F46" s="266"/>
      <c r="G46" s="267">
        <f>G44+G45</f>
        <v>27192668</v>
      </c>
      <c r="H46" s="268"/>
      <c r="I46" s="267">
        <f t="shared" ref="I46:K46" si="16">I44+I45</f>
        <v>27192668</v>
      </c>
      <c r="J46" s="267">
        <f t="shared" si="16"/>
        <v>-9689451</v>
      </c>
      <c r="K46" s="269">
        <f t="shared" si="16"/>
        <v>36882119</v>
      </c>
    </row>
    <row r="48" spans="2:12" x14ac:dyDescent="0.3">
      <c r="G48" s="270"/>
      <c r="I48" s="271"/>
    </row>
    <row r="49" spans="4:11" x14ac:dyDescent="0.3">
      <c r="G49" s="272"/>
      <c r="I49" s="271">
        <f>I46*0.3</f>
        <v>8157800.3999999994</v>
      </c>
      <c r="K49" s="271">
        <f>I49-K46</f>
        <v>-28724318.600000001</v>
      </c>
    </row>
    <row r="50" spans="4:11" x14ac:dyDescent="0.3">
      <c r="G50" s="273"/>
    </row>
    <row r="51" spans="4:11" x14ac:dyDescent="0.3">
      <c r="G51" s="271"/>
    </row>
    <row r="53" spans="4:11" x14ac:dyDescent="0.3">
      <c r="D53" s="274"/>
      <c r="F53" s="271"/>
    </row>
    <row r="67" spans="7:7" x14ac:dyDescent="0.3">
      <c r="G67" s="244">
        <v>1</v>
      </c>
    </row>
  </sheetData>
  <mergeCells count="34">
    <mergeCell ref="B30:E30"/>
    <mergeCell ref="B39:E39"/>
    <mergeCell ref="B43:E43"/>
    <mergeCell ref="B46:E46"/>
    <mergeCell ref="B16:C16"/>
    <mergeCell ref="F16:K16"/>
    <mergeCell ref="B17:C17"/>
    <mergeCell ref="F17:K17"/>
    <mergeCell ref="B18:H18"/>
    <mergeCell ref="I18:K18"/>
    <mergeCell ref="B13:C13"/>
    <mergeCell ref="F13:K13"/>
    <mergeCell ref="B14:C14"/>
    <mergeCell ref="F14:K14"/>
    <mergeCell ref="B15:C15"/>
    <mergeCell ref="F15:K15"/>
    <mergeCell ref="B10:C10"/>
    <mergeCell ref="F10:K10"/>
    <mergeCell ref="B11:C11"/>
    <mergeCell ref="F11:K11"/>
    <mergeCell ref="B12:C12"/>
    <mergeCell ref="F12:K12"/>
    <mergeCell ref="B7:C7"/>
    <mergeCell ref="F7:K7"/>
    <mergeCell ref="B8:C8"/>
    <mergeCell ref="F8:K8"/>
    <mergeCell ref="B9:C9"/>
    <mergeCell ref="F9:K9"/>
    <mergeCell ref="B2:K2"/>
    <mergeCell ref="B3:K3"/>
    <mergeCell ref="B4:K4"/>
    <mergeCell ref="B5:K5"/>
    <mergeCell ref="B6:C6"/>
    <mergeCell ref="F6:K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49"/>
  <sheetViews>
    <sheetView workbookViewId="0">
      <selection activeCell="I16" sqref="I16"/>
    </sheetView>
  </sheetViews>
  <sheetFormatPr baseColWidth="10" defaultColWidth="14.44140625" defaultRowHeight="14.4" x14ac:dyDescent="0.3"/>
  <cols>
    <col min="1" max="1" width="7.44140625" customWidth="1"/>
    <col min="2" max="2" width="7" customWidth="1"/>
    <col min="3" max="3" width="27.44140625" customWidth="1"/>
    <col min="4" max="4" width="8.44140625" customWidth="1"/>
    <col min="5" max="5" width="8.6640625" customWidth="1"/>
    <col min="6" max="6" width="10.44140625" customWidth="1"/>
    <col min="7" max="7" width="11.5546875" customWidth="1"/>
    <col min="8" max="26" width="10.6640625" customWidth="1"/>
  </cols>
  <sheetData>
    <row r="1" spans="2:11" ht="15" thickBot="1" x14ac:dyDescent="0.35"/>
    <row r="2" spans="2:11" x14ac:dyDescent="0.3">
      <c r="B2" s="772" t="s">
        <v>98</v>
      </c>
      <c r="C2" s="773"/>
      <c r="D2" s="773"/>
      <c r="E2" s="773"/>
      <c r="F2" s="773"/>
      <c r="G2" s="773"/>
      <c r="H2" s="773"/>
      <c r="I2" s="773"/>
      <c r="J2" s="773"/>
      <c r="K2" s="774"/>
    </row>
    <row r="3" spans="2:11" x14ac:dyDescent="0.3">
      <c r="B3" s="777" t="s">
        <v>369</v>
      </c>
      <c r="C3" s="623"/>
      <c r="D3" s="623"/>
      <c r="E3" s="623"/>
      <c r="F3" s="623"/>
      <c r="G3" s="623"/>
      <c r="H3" s="623"/>
      <c r="I3" s="623"/>
      <c r="J3" s="623"/>
      <c r="K3" s="776"/>
    </row>
    <row r="4" spans="2:11" x14ac:dyDescent="0.3">
      <c r="B4" s="777" t="s">
        <v>193</v>
      </c>
      <c r="C4" s="623"/>
      <c r="D4" s="623"/>
      <c r="E4" s="623"/>
      <c r="F4" s="623"/>
      <c r="G4" s="623"/>
      <c r="H4" s="623"/>
      <c r="I4" s="623"/>
      <c r="J4" s="623"/>
      <c r="K4" s="776"/>
    </row>
    <row r="5" spans="2:11" x14ac:dyDescent="0.3">
      <c r="B5" s="777" t="s">
        <v>100</v>
      </c>
      <c r="C5" s="623"/>
      <c r="D5" s="623"/>
      <c r="E5" s="623"/>
      <c r="F5" s="623"/>
      <c r="G5" s="623"/>
      <c r="H5" s="623"/>
      <c r="I5" s="623"/>
      <c r="J5" s="623"/>
      <c r="K5" s="776"/>
    </row>
    <row r="6" spans="2:11" x14ac:dyDescent="0.3">
      <c r="B6" s="861" t="s">
        <v>331</v>
      </c>
      <c r="C6" s="762"/>
      <c r="D6" s="131" t="s">
        <v>73</v>
      </c>
      <c r="E6" s="131" t="s">
        <v>102</v>
      </c>
      <c r="F6" s="881" t="s">
        <v>103</v>
      </c>
      <c r="G6" s="764"/>
      <c r="H6" s="764"/>
      <c r="I6" s="764"/>
      <c r="J6" s="764"/>
      <c r="K6" s="765"/>
    </row>
    <row r="7" spans="2:11" ht="44.25" customHeight="1" x14ac:dyDescent="0.3">
      <c r="B7" s="880" t="s">
        <v>104</v>
      </c>
      <c r="C7" s="762"/>
      <c r="D7" s="132" t="s">
        <v>173</v>
      </c>
      <c r="E7" s="132">
        <v>1</v>
      </c>
      <c r="F7" s="864" t="s">
        <v>194</v>
      </c>
      <c r="G7" s="764"/>
      <c r="H7" s="764"/>
      <c r="I7" s="764"/>
      <c r="J7" s="764"/>
      <c r="K7" s="765"/>
    </row>
    <row r="8" spans="2:11" ht="15" customHeight="1" x14ac:dyDescent="0.3">
      <c r="B8" s="880" t="s">
        <v>175</v>
      </c>
      <c r="C8" s="762"/>
      <c r="D8" s="132" t="s">
        <v>54</v>
      </c>
      <c r="E8" s="133">
        <v>4000</v>
      </c>
      <c r="F8" s="889" t="s">
        <v>195</v>
      </c>
      <c r="G8" s="787"/>
      <c r="H8" s="787"/>
      <c r="I8" s="787"/>
      <c r="J8" s="787"/>
      <c r="K8" s="890"/>
    </row>
    <row r="9" spans="2:11" x14ac:dyDescent="0.3">
      <c r="B9" s="880" t="s">
        <v>176</v>
      </c>
      <c r="C9" s="762"/>
      <c r="D9" s="132" t="s">
        <v>160</v>
      </c>
      <c r="E9" s="158">
        <v>1</v>
      </c>
      <c r="F9" s="891"/>
      <c r="G9" s="623"/>
      <c r="H9" s="623"/>
      <c r="I9" s="623"/>
      <c r="J9" s="623"/>
      <c r="K9" s="776"/>
    </row>
    <row r="10" spans="2:11" x14ac:dyDescent="0.3">
      <c r="B10" s="880" t="s">
        <v>159</v>
      </c>
      <c r="C10" s="762"/>
      <c r="D10" s="132" t="s">
        <v>160</v>
      </c>
      <c r="E10" s="134">
        <v>0.1</v>
      </c>
      <c r="F10" s="892"/>
      <c r="G10" s="893"/>
      <c r="H10" s="893"/>
      <c r="I10" s="893"/>
      <c r="J10" s="893"/>
      <c r="K10" s="894"/>
    </row>
    <row r="11" spans="2:11" ht="15" customHeight="1" x14ac:dyDescent="0.3">
      <c r="B11" s="877" t="s">
        <v>177</v>
      </c>
      <c r="C11" s="762"/>
      <c r="D11" s="132" t="s">
        <v>44</v>
      </c>
      <c r="E11" s="135">
        <f>0.5*E8</f>
        <v>2000</v>
      </c>
      <c r="F11" s="864" t="s">
        <v>162</v>
      </c>
      <c r="G11" s="764"/>
      <c r="H11" s="764"/>
      <c r="I11" s="764"/>
      <c r="J11" s="764"/>
      <c r="K11" s="765"/>
    </row>
    <row r="12" spans="2:11" ht="15" customHeight="1" x14ac:dyDescent="0.3">
      <c r="B12" s="877" t="s">
        <v>178</v>
      </c>
      <c r="C12" s="762"/>
      <c r="D12" s="132" t="s">
        <v>44</v>
      </c>
      <c r="E12" s="135">
        <f>0.02*E8</f>
        <v>80</v>
      </c>
      <c r="F12" s="864" t="s">
        <v>164</v>
      </c>
      <c r="G12" s="764"/>
      <c r="H12" s="764"/>
      <c r="I12" s="764"/>
      <c r="J12" s="764"/>
      <c r="K12" s="765"/>
    </row>
    <row r="13" spans="2:11" ht="15" customHeight="1" x14ac:dyDescent="0.3">
      <c r="B13" s="877" t="s">
        <v>179</v>
      </c>
      <c r="C13" s="762"/>
      <c r="D13" s="132" t="s">
        <v>44</v>
      </c>
      <c r="E13" s="132">
        <v>2</v>
      </c>
      <c r="F13" s="864" t="s">
        <v>166</v>
      </c>
      <c r="G13" s="764"/>
      <c r="H13" s="764"/>
      <c r="I13" s="764"/>
      <c r="J13" s="764"/>
      <c r="K13" s="765"/>
    </row>
    <row r="14" spans="2:11" ht="15" customHeight="1" x14ac:dyDescent="0.3">
      <c r="B14" s="877" t="s">
        <v>180</v>
      </c>
      <c r="C14" s="762"/>
      <c r="D14" s="132" t="s">
        <v>44</v>
      </c>
      <c r="E14" s="136">
        <f>0.005*E8</f>
        <v>20</v>
      </c>
      <c r="F14" s="864" t="s">
        <v>168</v>
      </c>
      <c r="G14" s="764"/>
      <c r="H14" s="764"/>
      <c r="I14" s="764"/>
      <c r="J14" s="764"/>
      <c r="K14" s="765"/>
    </row>
    <row r="15" spans="2:11" ht="15" customHeight="1" x14ac:dyDescent="0.3">
      <c r="B15" s="766" t="s">
        <v>123</v>
      </c>
      <c r="C15" s="764"/>
      <c r="D15" s="764"/>
      <c r="E15" s="764"/>
      <c r="F15" s="764"/>
      <c r="G15" s="764"/>
      <c r="H15" s="762"/>
      <c r="I15" s="767">
        <v>1</v>
      </c>
      <c r="J15" s="878"/>
      <c r="K15" s="879"/>
    </row>
    <row r="16" spans="2:11" ht="30.6" x14ac:dyDescent="0.3">
      <c r="B16" s="137" t="s">
        <v>124</v>
      </c>
      <c r="C16" s="138" t="s">
        <v>331</v>
      </c>
      <c r="D16" s="138" t="s">
        <v>73</v>
      </c>
      <c r="E16" s="138" t="s">
        <v>102</v>
      </c>
      <c r="F16" s="138" t="s">
        <v>125</v>
      </c>
      <c r="G16" s="138" t="s">
        <v>332</v>
      </c>
      <c r="H16" s="138" t="s">
        <v>127</v>
      </c>
      <c r="I16" s="138" t="s">
        <v>128</v>
      </c>
      <c r="J16" s="138" t="s">
        <v>129</v>
      </c>
      <c r="K16" s="139" t="s">
        <v>130</v>
      </c>
    </row>
    <row r="17" spans="2:11" x14ac:dyDescent="0.3">
      <c r="B17" s="140">
        <v>1</v>
      </c>
      <c r="C17" s="141" t="s">
        <v>131</v>
      </c>
      <c r="D17" s="142"/>
      <c r="E17" s="142"/>
      <c r="F17" s="142"/>
      <c r="G17" s="142"/>
      <c r="H17" s="142"/>
      <c r="I17" s="142"/>
      <c r="J17" s="142"/>
      <c r="K17" s="143"/>
    </row>
    <row r="18" spans="2:11" x14ac:dyDescent="0.3">
      <c r="B18" s="140" t="s">
        <v>132</v>
      </c>
      <c r="C18" s="142" t="s">
        <v>50</v>
      </c>
      <c r="D18" s="142" t="s">
        <v>36</v>
      </c>
      <c r="E18" s="142"/>
      <c r="F18" s="142">
        <f>Parámetros!G35</f>
        <v>1083</v>
      </c>
      <c r="G18" s="144">
        <f t="shared" ref="G18:G27" si="0">E18*F18</f>
        <v>0</v>
      </c>
      <c r="H18" s="142">
        <f t="shared" ref="H18:H27" si="1">I$15</f>
        <v>1</v>
      </c>
      <c r="I18" s="144">
        <f t="shared" ref="I18:I27" si="2">G18*H18</f>
        <v>0</v>
      </c>
      <c r="J18" s="144">
        <f t="shared" ref="J18:J27" si="3">I18-K18</f>
        <v>0</v>
      </c>
      <c r="K18" s="143"/>
    </row>
    <row r="19" spans="2:11" x14ac:dyDescent="0.3">
      <c r="B19" s="140" t="s">
        <v>133</v>
      </c>
      <c r="C19" s="142" t="s">
        <v>51</v>
      </c>
      <c r="D19" s="142" t="s">
        <v>36</v>
      </c>
      <c r="E19" s="142">
        <f t="shared" ref="E19:E20" si="4">E$8</f>
        <v>4000</v>
      </c>
      <c r="F19" s="142">
        <f>Parámetros!G36</f>
        <v>520</v>
      </c>
      <c r="G19" s="144">
        <f t="shared" si="0"/>
        <v>2080000</v>
      </c>
      <c r="H19" s="142">
        <f t="shared" si="1"/>
        <v>1</v>
      </c>
      <c r="I19" s="144">
        <f t="shared" si="2"/>
        <v>2080000</v>
      </c>
      <c r="J19" s="144">
        <f t="shared" si="3"/>
        <v>2080000</v>
      </c>
      <c r="K19" s="143"/>
    </row>
    <row r="20" spans="2:11" x14ac:dyDescent="0.3">
      <c r="B20" s="140" t="s">
        <v>134</v>
      </c>
      <c r="C20" s="142" t="s">
        <v>52</v>
      </c>
      <c r="D20" s="142" t="s">
        <v>38</v>
      </c>
      <c r="E20" s="142">
        <f t="shared" si="4"/>
        <v>4000</v>
      </c>
      <c r="F20" s="142">
        <f>Parámetros!G37</f>
        <v>1083</v>
      </c>
      <c r="G20" s="144">
        <f t="shared" si="0"/>
        <v>4332000</v>
      </c>
      <c r="H20" s="142">
        <f t="shared" si="1"/>
        <v>1</v>
      </c>
      <c r="I20" s="144">
        <f t="shared" si="2"/>
        <v>4332000</v>
      </c>
      <c r="J20" s="144">
        <f t="shared" si="3"/>
        <v>4332000</v>
      </c>
      <c r="K20" s="143"/>
    </row>
    <row r="21" spans="2:11" ht="15.75" customHeight="1" x14ac:dyDescent="0.3">
      <c r="B21" s="140" t="s">
        <v>135</v>
      </c>
      <c r="C21" s="142" t="s">
        <v>53</v>
      </c>
      <c r="D21" s="142" t="s">
        <v>54</v>
      </c>
      <c r="E21" s="142"/>
      <c r="F21" s="142">
        <f>Parámetros!G38</f>
        <v>929</v>
      </c>
      <c r="G21" s="144">
        <f t="shared" si="0"/>
        <v>0</v>
      </c>
      <c r="H21" s="142">
        <f t="shared" si="1"/>
        <v>1</v>
      </c>
      <c r="I21" s="144">
        <f t="shared" si="2"/>
        <v>0</v>
      </c>
      <c r="J21" s="144">
        <f t="shared" si="3"/>
        <v>0</v>
      </c>
      <c r="K21" s="143"/>
    </row>
    <row r="22" spans="2:11" ht="15.75" customHeight="1" x14ac:dyDescent="0.3">
      <c r="B22" s="140" t="s">
        <v>136</v>
      </c>
      <c r="C22" s="142" t="s">
        <v>55</v>
      </c>
      <c r="D22" s="142" t="s">
        <v>54</v>
      </c>
      <c r="E22" s="142">
        <f>E$8</f>
        <v>4000</v>
      </c>
      <c r="F22" s="142">
        <f>Parámetros!G39</f>
        <v>813</v>
      </c>
      <c r="G22" s="144">
        <f t="shared" si="0"/>
        <v>3252000</v>
      </c>
      <c r="H22" s="142">
        <f t="shared" si="1"/>
        <v>1</v>
      </c>
      <c r="I22" s="144">
        <f t="shared" si="2"/>
        <v>3252000</v>
      </c>
      <c r="J22" s="144">
        <f t="shared" si="3"/>
        <v>3252000</v>
      </c>
      <c r="K22" s="143"/>
    </row>
    <row r="23" spans="2:11" ht="15.75" customHeight="1" x14ac:dyDescent="0.3">
      <c r="B23" s="140" t="s">
        <v>137</v>
      </c>
      <c r="C23" s="102" t="s">
        <v>60</v>
      </c>
      <c r="D23" s="72" t="s">
        <v>54</v>
      </c>
      <c r="E23" s="142">
        <f>ROUND(E$8*E9,0)</f>
        <v>4000</v>
      </c>
      <c r="F23" s="142">
        <f>Parámetros!G44</f>
        <v>1083</v>
      </c>
      <c r="G23" s="144">
        <f t="shared" si="0"/>
        <v>4332000</v>
      </c>
      <c r="H23" s="142">
        <f t="shared" si="1"/>
        <v>1</v>
      </c>
      <c r="I23" s="144"/>
      <c r="J23" s="144"/>
      <c r="K23" s="143"/>
    </row>
    <row r="24" spans="2:11" ht="15.75" customHeight="1" x14ac:dyDescent="0.3">
      <c r="B24" s="140" t="s">
        <v>138</v>
      </c>
      <c r="C24" s="142" t="s">
        <v>56</v>
      </c>
      <c r="D24" s="142" t="s">
        <v>54</v>
      </c>
      <c r="E24" s="142">
        <f>ROUND(E$8*E10,0)</f>
        <v>400</v>
      </c>
      <c r="F24" s="142">
        <f>Parámetros!G40</f>
        <v>867</v>
      </c>
      <c r="G24" s="144">
        <f t="shared" si="0"/>
        <v>346800</v>
      </c>
      <c r="H24" s="142">
        <f t="shared" si="1"/>
        <v>1</v>
      </c>
      <c r="I24" s="144">
        <f t="shared" si="2"/>
        <v>346800</v>
      </c>
      <c r="J24" s="144">
        <f t="shared" si="3"/>
        <v>346800</v>
      </c>
      <c r="K24" s="143"/>
    </row>
    <row r="25" spans="2:11" ht="15.75" customHeight="1" x14ac:dyDescent="0.3">
      <c r="B25" s="140" t="s">
        <v>139</v>
      </c>
      <c r="C25" s="142" t="s">
        <v>57</v>
      </c>
      <c r="D25" s="142" t="s">
        <v>54</v>
      </c>
      <c r="E25" s="142">
        <f t="shared" ref="E25:E26" si="5">E$8</f>
        <v>4000</v>
      </c>
      <c r="F25" s="142">
        <f>Parámetros!G41</f>
        <v>433</v>
      </c>
      <c r="G25" s="144">
        <f t="shared" si="0"/>
        <v>1732000</v>
      </c>
      <c r="H25" s="142">
        <f t="shared" si="1"/>
        <v>1</v>
      </c>
      <c r="I25" s="144">
        <f t="shared" si="2"/>
        <v>1732000</v>
      </c>
      <c r="J25" s="144">
        <f t="shared" si="3"/>
        <v>1732000</v>
      </c>
      <c r="K25" s="143"/>
    </row>
    <row r="26" spans="2:11" ht="15.75" customHeight="1" x14ac:dyDescent="0.3">
      <c r="B26" s="140" t="s">
        <v>140</v>
      </c>
      <c r="C26" s="142" t="s">
        <v>58</v>
      </c>
      <c r="D26" s="142" t="s">
        <v>54</v>
      </c>
      <c r="E26" s="142">
        <f t="shared" si="5"/>
        <v>4000</v>
      </c>
      <c r="F26" s="142">
        <f>Parámetros!G42</f>
        <v>325</v>
      </c>
      <c r="G26" s="144">
        <f t="shared" si="0"/>
        <v>1300000</v>
      </c>
      <c r="H26" s="142">
        <f t="shared" si="1"/>
        <v>1</v>
      </c>
      <c r="I26" s="144">
        <f t="shared" si="2"/>
        <v>1300000</v>
      </c>
      <c r="J26" s="144">
        <f t="shared" si="3"/>
        <v>1300000</v>
      </c>
      <c r="K26" s="143"/>
    </row>
    <row r="27" spans="2:11" ht="15.75" customHeight="1" x14ac:dyDescent="0.3">
      <c r="B27" s="140" t="s">
        <v>187</v>
      </c>
      <c r="C27" s="142" t="s">
        <v>59</v>
      </c>
      <c r="D27" s="142" t="s">
        <v>44</v>
      </c>
      <c r="E27" s="145">
        <f>ROUND(+E30*2+E31+E32+E33+E34,0)</f>
        <v>10102</v>
      </c>
      <c r="F27" s="142">
        <f>Parámetros!G43</f>
        <v>371</v>
      </c>
      <c r="G27" s="144">
        <f t="shared" si="0"/>
        <v>3747842</v>
      </c>
      <c r="H27" s="142">
        <f t="shared" si="1"/>
        <v>1</v>
      </c>
      <c r="I27" s="144">
        <f t="shared" si="2"/>
        <v>3747842</v>
      </c>
      <c r="J27" s="144">
        <f t="shared" si="3"/>
        <v>3747842</v>
      </c>
      <c r="K27" s="143"/>
    </row>
    <row r="28" spans="2:11" ht="15.75" customHeight="1" x14ac:dyDescent="0.3">
      <c r="B28" s="766" t="s">
        <v>141</v>
      </c>
      <c r="C28" s="764"/>
      <c r="D28" s="762"/>
      <c r="E28" s="142"/>
      <c r="F28" s="142"/>
      <c r="G28" s="146">
        <f>SUM(G18:G27)</f>
        <v>21122642</v>
      </c>
      <c r="H28" s="146"/>
      <c r="I28" s="146">
        <f t="shared" ref="I28:K28" si="6">SUM(I18:I27)</f>
        <v>16790642</v>
      </c>
      <c r="J28" s="146">
        <f t="shared" si="6"/>
        <v>16790642</v>
      </c>
      <c r="K28" s="147">
        <f t="shared" si="6"/>
        <v>0</v>
      </c>
    </row>
    <row r="29" spans="2:11" ht="15.75" customHeight="1" x14ac:dyDescent="0.3">
      <c r="B29" s="140">
        <v>2</v>
      </c>
      <c r="C29" s="141" t="s">
        <v>142</v>
      </c>
      <c r="D29" s="142"/>
      <c r="E29" s="142"/>
      <c r="F29" s="142"/>
      <c r="G29" s="142"/>
      <c r="H29" s="142"/>
      <c r="I29" s="142"/>
      <c r="J29" s="142"/>
      <c r="K29" s="143"/>
    </row>
    <row r="30" spans="2:11" ht="15.75" customHeight="1" x14ac:dyDescent="0.3">
      <c r="B30" s="140" t="s">
        <v>143</v>
      </c>
      <c r="C30" s="142" t="s">
        <v>92</v>
      </c>
      <c r="D30" s="142" t="s">
        <v>73</v>
      </c>
      <c r="E30" s="142">
        <f>E$8</f>
        <v>4000</v>
      </c>
      <c r="F30" s="142"/>
      <c r="G30" s="144">
        <f t="shared" ref="G30:G34" si="7">E30*F30</f>
        <v>0</v>
      </c>
      <c r="H30" s="142">
        <f t="shared" ref="H30:H34" si="8">I$15</f>
        <v>1</v>
      </c>
      <c r="I30" s="144">
        <f t="shared" ref="I30:I34" si="9">G30*H30</f>
        <v>0</v>
      </c>
      <c r="J30" s="144">
        <f t="shared" ref="J30:J34" si="10">I30-K30</f>
        <v>0</v>
      </c>
      <c r="K30" s="143"/>
    </row>
    <row r="31" spans="2:11" ht="15.75" customHeight="1" x14ac:dyDescent="0.3">
      <c r="B31" s="140" t="s">
        <v>144</v>
      </c>
      <c r="C31" s="142" t="s">
        <v>74</v>
      </c>
      <c r="D31" s="142" t="s">
        <v>44</v>
      </c>
      <c r="E31" s="148">
        <f>E11</f>
        <v>2000</v>
      </c>
      <c r="F31" s="144">
        <f>Parámetros!D70</f>
        <v>5490</v>
      </c>
      <c r="G31" s="144">
        <f t="shared" si="7"/>
        <v>10980000</v>
      </c>
      <c r="H31" s="142">
        <f t="shared" si="8"/>
        <v>1</v>
      </c>
      <c r="I31" s="144">
        <f t="shared" si="9"/>
        <v>10980000</v>
      </c>
      <c r="J31" s="144">
        <f t="shared" si="10"/>
        <v>10980000</v>
      </c>
      <c r="K31" s="143"/>
    </row>
    <row r="32" spans="2:11" ht="15.75" customHeight="1" x14ac:dyDescent="0.3">
      <c r="B32" s="140" t="s">
        <v>145</v>
      </c>
      <c r="C32" s="142" t="s">
        <v>86</v>
      </c>
      <c r="D32" s="142" t="s">
        <v>44</v>
      </c>
      <c r="E32" s="149">
        <f>E14</f>
        <v>20</v>
      </c>
      <c r="F32" s="144">
        <f>Parámetros!D94</f>
        <v>75000</v>
      </c>
      <c r="G32" s="144">
        <f t="shared" si="7"/>
        <v>1500000</v>
      </c>
      <c r="H32" s="142">
        <f t="shared" si="8"/>
        <v>1</v>
      </c>
      <c r="I32" s="144">
        <f t="shared" si="9"/>
        <v>1500000</v>
      </c>
      <c r="J32" s="144">
        <f t="shared" si="10"/>
        <v>1500000</v>
      </c>
      <c r="K32" s="143"/>
    </row>
    <row r="33" spans="2:11" ht="15.75" customHeight="1" x14ac:dyDescent="0.3">
      <c r="B33" s="140" t="s">
        <v>146</v>
      </c>
      <c r="C33" s="142" t="s">
        <v>88</v>
      </c>
      <c r="D33" s="142" t="s">
        <v>44</v>
      </c>
      <c r="E33" s="148">
        <f>E12</f>
        <v>80</v>
      </c>
      <c r="F33" s="144">
        <f>Parámetros!D96</f>
        <v>14900</v>
      </c>
      <c r="G33" s="144">
        <f t="shared" si="7"/>
        <v>1192000</v>
      </c>
      <c r="H33" s="142">
        <f t="shared" si="8"/>
        <v>1</v>
      </c>
      <c r="I33" s="144">
        <f t="shared" si="9"/>
        <v>1192000</v>
      </c>
      <c r="J33" s="144">
        <f t="shared" si="10"/>
        <v>1192000</v>
      </c>
      <c r="K33" s="143"/>
    </row>
    <row r="34" spans="2:11" ht="15.75" customHeight="1" x14ac:dyDescent="0.3">
      <c r="B34" s="140" t="s">
        <v>147</v>
      </c>
      <c r="C34" s="142" t="s">
        <v>91</v>
      </c>
      <c r="D34" s="142" t="s">
        <v>44</v>
      </c>
      <c r="E34" s="142">
        <f>E13</f>
        <v>2</v>
      </c>
      <c r="F34" s="144">
        <f>Parámetros!D98</f>
        <v>64600</v>
      </c>
      <c r="G34" s="144">
        <f t="shared" si="7"/>
        <v>129200</v>
      </c>
      <c r="H34" s="142">
        <f t="shared" si="8"/>
        <v>1</v>
      </c>
      <c r="I34" s="144">
        <f t="shared" si="9"/>
        <v>129200</v>
      </c>
      <c r="J34" s="144">
        <f t="shared" si="10"/>
        <v>129200</v>
      </c>
      <c r="K34" s="143"/>
    </row>
    <row r="35" spans="2:11" ht="15.75" customHeight="1" x14ac:dyDescent="0.3">
      <c r="B35" s="766" t="s">
        <v>150</v>
      </c>
      <c r="C35" s="764"/>
      <c r="D35" s="762"/>
      <c r="E35" s="142"/>
      <c r="F35" s="142"/>
      <c r="G35" s="146">
        <f>SUM(G30:G34)</f>
        <v>13801200</v>
      </c>
      <c r="H35" s="146"/>
      <c r="I35" s="146">
        <f t="shared" ref="I35:K35" si="11">SUM(I30:I34)</f>
        <v>13801200</v>
      </c>
      <c r="J35" s="146">
        <f t="shared" si="11"/>
        <v>13801200</v>
      </c>
      <c r="K35" s="147">
        <f t="shared" si="11"/>
        <v>0</v>
      </c>
    </row>
    <row r="36" spans="2:11" ht="15.75" customHeight="1" x14ac:dyDescent="0.3">
      <c r="B36" s="140">
        <v>3</v>
      </c>
      <c r="C36" s="141" t="s">
        <v>151</v>
      </c>
      <c r="D36" s="142"/>
      <c r="E36" s="142"/>
      <c r="F36" s="142"/>
      <c r="G36" s="142"/>
      <c r="H36" s="142"/>
      <c r="I36" s="142"/>
      <c r="J36" s="142"/>
      <c r="K36" s="143"/>
    </row>
    <row r="37" spans="2:11" ht="15.75" customHeight="1" x14ac:dyDescent="0.3">
      <c r="B37" s="140" t="s">
        <v>169</v>
      </c>
      <c r="C37" s="142" t="s">
        <v>5</v>
      </c>
      <c r="D37" s="150">
        <v>0.05</v>
      </c>
      <c r="E37" s="142">
        <v>1</v>
      </c>
      <c r="F37" s="144">
        <f>ROUND(D37*G28,0)</f>
        <v>1056132</v>
      </c>
      <c r="G37" s="144">
        <f t="shared" ref="G37:G38" si="12">E37*F37</f>
        <v>1056132</v>
      </c>
      <c r="H37" s="142">
        <f t="shared" ref="H37:H38" si="13">I$15</f>
        <v>1</v>
      </c>
      <c r="I37" s="144">
        <f t="shared" ref="I37:I38" si="14">G37*H37</f>
        <v>1056132</v>
      </c>
      <c r="J37" s="144">
        <f t="shared" ref="J37:J38" si="15">I37-K37</f>
        <v>1056132</v>
      </c>
      <c r="K37" s="143"/>
    </row>
    <row r="38" spans="2:11" ht="15.75" customHeight="1" x14ac:dyDescent="0.3">
      <c r="B38" s="140" t="s">
        <v>152</v>
      </c>
      <c r="C38" s="142" t="s">
        <v>7</v>
      </c>
      <c r="D38" s="150">
        <v>0.2</v>
      </c>
      <c r="E38" s="142">
        <v>1</v>
      </c>
      <c r="F38" s="144">
        <f>ROUND(D38*G35,0)</f>
        <v>2760240</v>
      </c>
      <c r="G38" s="144">
        <f t="shared" si="12"/>
        <v>2760240</v>
      </c>
      <c r="H38" s="142">
        <f t="shared" si="13"/>
        <v>1</v>
      </c>
      <c r="I38" s="144">
        <f t="shared" si="14"/>
        <v>2760240</v>
      </c>
      <c r="J38" s="144">
        <f t="shared" si="15"/>
        <v>2760240</v>
      </c>
      <c r="K38" s="143"/>
    </row>
    <row r="39" spans="2:11" ht="15.75" customHeight="1" x14ac:dyDescent="0.3">
      <c r="B39" s="766" t="s">
        <v>153</v>
      </c>
      <c r="C39" s="764"/>
      <c r="D39" s="762"/>
      <c r="E39" s="142"/>
      <c r="F39" s="142"/>
      <c r="G39" s="146">
        <f>SUM(G37:G38)</f>
        <v>3816372</v>
      </c>
      <c r="H39" s="146"/>
      <c r="I39" s="146">
        <f t="shared" ref="I39:K39" si="16">SUM(I37:I38)</f>
        <v>3816372</v>
      </c>
      <c r="J39" s="146">
        <f t="shared" si="16"/>
        <v>3816372</v>
      </c>
      <c r="K39" s="147">
        <f t="shared" si="16"/>
        <v>0</v>
      </c>
    </row>
    <row r="40" spans="2:11" ht="15.75" customHeight="1" x14ac:dyDescent="0.3">
      <c r="B40" s="766" t="s">
        <v>154</v>
      </c>
      <c r="C40" s="764"/>
      <c r="D40" s="762"/>
      <c r="E40" s="142"/>
      <c r="F40" s="142"/>
      <c r="G40" s="146">
        <f>G39+G35+G28</f>
        <v>38740214</v>
      </c>
      <c r="H40" s="146"/>
      <c r="I40" s="146">
        <f t="shared" ref="I40:K40" si="17">I39+I35+I28</f>
        <v>34408214</v>
      </c>
      <c r="J40" s="146">
        <f t="shared" si="17"/>
        <v>34408214</v>
      </c>
      <c r="K40" s="147">
        <f t="shared" si="17"/>
        <v>0</v>
      </c>
    </row>
    <row r="41" spans="2:11" ht="15.75" customHeight="1" x14ac:dyDescent="0.3">
      <c r="B41" s="140">
        <v>4</v>
      </c>
      <c r="C41" s="142" t="s">
        <v>155</v>
      </c>
      <c r="D41" s="150">
        <v>0.15</v>
      </c>
      <c r="E41" s="142">
        <v>1</v>
      </c>
      <c r="F41" s="144">
        <f>ROUND(D41*G40,0)</f>
        <v>5811032</v>
      </c>
      <c r="G41" s="144">
        <f>E41*F41</f>
        <v>5811032</v>
      </c>
      <c r="H41" s="142">
        <f>I$15</f>
        <v>1</v>
      </c>
      <c r="I41" s="144">
        <f>G41*H41</f>
        <v>5811032</v>
      </c>
      <c r="J41" s="144">
        <f>I41-K41</f>
        <v>5811032</v>
      </c>
      <c r="K41" s="143"/>
    </row>
    <row r="42" spans="2:11" ht="15.75" customHeight="1" thickBot="1" x14ac:dyDescent="0.35">
      <c r="B42" s="876" t="s">
        <v>128</v>
      </c>
      <c r="C42" s="769"/>
      <c r="D42" s="770"/>
      <c r="E42" s="151"/>
      <c r="F42" s="151"/>
      <c r="G42" s="152">
        <f>G40+G41</f>
        <v>44551246</v>
      </c>
      <c r="H42" s="152"/>
      <c r="I42" s="152">
        <f t="shared" ref="I42:K42" si="18">I40+I41</f>
        <v>40219246</v>
      </c>
      <c r="J42" s="152">
        <f t="shared" si="18"/>
        <v>40219246</v>
      </c>
      <c r="K42" s="153">
        <f t="shared" si="18"/>
        <v>0</v>
      </c>
    </row>
    <row r="43" spans="2:11" ht="15.75" customHeight="1" x14ac:dyDescent="0.3"/>
    <row r="44" spans="2:11" ht="15.75" customHeight="1" x14ac:dyDescent="0.3">
      <c r="G44" s="104"/>
    </row>
    <row r="45" spans="2:11" ht="15.75" customHeight="1" x14ac:dyDescent="0.3"/>
    <row r="46" spans="2:11" ht="15.75" customHeight="1" x14ac:dyDescent="0.3">
      <c r="G46" s="105"/>
    </row>
    <row r="47" spans="2:11" ht="15.75" customHeight="1" x14ac:dyDescent="0.3"/>
    <row r="48" spans="2:11" ht="15.75" customHeight="1" x14ac:dyDescent="0.3"/>
    <row r="49" ht="15.75" customHeight="1" x14ac:dyDescent="0.3"/>
  </sheetData>
  <mergeCells count="27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10"/>
    <mergeCell ref="B9:C9"/>
    <mergeCell ref="B10:C10"/>
    <mergeCell ref="B11:C11"/>
    <mergeCell ref="F11:K11"/>
    <mergeCell ref="B12:C12"/>
    <mergeCell ref="F12:K12"/>
    <mergeCell ref="B13:C13"/>
    <mergeCell ref="F13:K13"/>
    <mergeCell ref="B39:D39"/>
    <mergeCell ref="B40:D40"/>
    <mergeCell ref="B42:D42"/>
    <mergeCell ref="B14:C14"/>
    <mergeCell ref="F14:K14"/>
    <mergeCell ref="B15:H15"/>
    <mergeCell ref="I15:K15"/>
    <mergeCell ref="B28:D28"/>
    <mergeCell ref="B35:D3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N51"/>
  <sheetViews>
    <sheetView topLeftCell="A9" workbookViewId="0">
      <selection activeCell="I19" sqref="I19"/>
    </sheetView>
  </sheetViews>
  <sheetFormatPr baseColWidth="10" defaultColWidth="14.44140625" defaultRowHeight="14.4" x14ac:dyDescent="0.3"/>
  <cols>
    <col min="1" max="1" width="10.6640625" customWidth="1"/>
    <col min="2" max="2" width="7" customWidth="1"/>
    <col min="3" max="3" width="32.109375" customWidth="1"/>
    <col min="4" max="4" width="8.44140625" customWidth="1"/>
    <col min="5" max="5" width="8.5546875" customWidth="1"/>
    <col min="6" max="7" width="10.44140625" customWidth="1"/>
    <col min="8" max="8" width="9.88671875" customWidth="1"/>
    <col min="9" max="26" width="10.6640625" customWidth="1"/>
  </cols>
  <sheetData>
    <row r="1" spans="2:11" ht="15" thickBot="1" x14ac:dyDescent="0.35"/>
    <row r="2" spans="2:11" x14ac:dyDescent="0.3">
      <c r="B2" s="772" t="s">
        <v>98</v>
      </c>
      <c r="C2" s="773"/>
      <c r="D2" s="773"/>
      <c r="E2" s="773"/>
      <c r="F2" s="773"/>
      <c r="G2" s="773"/>
      <c r="H2" s="773"/>
      <c r="I2" s="773"/>
      <c r="J2" s="773"/>
      <c r="K2" s="774"/>
    </row>
    <row r="3" spans="2:11" x14ac:dyDescent="0.3">
      <c r="B3" s="777" t="s">
        <v>369</v>
      </c>
      <c r="C3" s="623"/>
      <c r="D3" s="623"/>
      <c r="E3" s="623"/>
      <c r="F3" s="623"/>
      <c r="G3" s="623"/>
      <c r="H3" s="623"/>
      <c r="I3" s="623"/>
      <c r="J3" s="623"/>
      <c r="K3" s="776"/>
    </row>
    <row r="4" spans="2:11" x14ac:dyDescent="0.3">
      <c r="B4" s="777" t="s">
        <v>222</v>
      </c>
      <c r="C4" s="623"/>
      <c r="D4" s="623"/>
      <c r="E4" s="623"/>
      <c r="F4" s="623"/>
      <c r="G4" s="623"/>
      <c r="H4" s="623"/>
      <c r="I4" s="623"/>
      <c r="J4" s="623"/>
      <c r="K4" s="776"/>
    </row>
    <row r="5" spans="2:11" x14ac:dyDescent="0.3">
      <c r="B5" s="777" t="s">
        <v>100</v>
      </c>
      <c r="C5" s="623"/>
      <c r="D5" s="623"/>
      <c r="E5" s="623"/>
      <c r="F5" s="623"/>
      <c r="G5" s="623"/>
      <c r="H5" s="623"/>
      <c r="I5" s="623"/>
      <c r="J5" s="623"/>
      <c r="K5" s="776"/>
    </row>
    <row r="6" spans="2:11" x14ac:dyDescent="0.3">
      <c r="B6" s="861" t="s">
        <v>101</v>
      </c>
      <c r="C6" s="762"/>
      <c r="D6" s="131" t="s">
        <v>73</v>
      </c>
      <c r="E6" s="131" t="s">
        <v>102</v>
      </c>
      <c r="F6" s="881" t="s">
        <v>103</v>
      </c>
      <c r="G6" s="764"/>
      <c r="H6" s="764"/>
      <c r="I6" s="764"/>
      <c r="J6" s="764"/>
      <c r="K6" s="765"/>
    </row>
    <row r="7" spans="2:11" ht="21" customHeight="1" x14ac:dyDescent="0.3">
      <c r="B7" s="880" t="s">
        <v>104</v>
      </c>
      <c r="C7" s="762"/>
      <c r="D7" s="132" t="s">
        <v>173</v>
      </c>
      <c r="E7" s="132">
        <v>1</v>
      </c>
      <c r="F7" s="864"/>
      <c r="G7" s="764"/>
      <c r="H7" s="764"/>
      <c r="I7" s="764"/>
      <c r="J7" s="764"/>
      <c r="K7" s="765"/>
    </row>
    <row r="8" spans="2:11" ht="15" customHeight="1" x14ac:dyDescent="0.3">
      <c r="B8" s="882" t="s">
        <v>175</v>
      </c>
      <c r="C8" s="762"/>
      <c r="D8" s="132" t="s">
        <v>92</v>
      </c>
      <c r="E8" s="133">
        <v>75</v>
      </c>
      <c r="F8" s="889" t="s">
        <v>223</v>
      </c>
      <c r="G8" s="787"/>
      <c r="H8" s="787"/>
      <c r="I8" s="787"/>
      <c r="J8" s="787"/>
      <c r="K8" s="890"/>
    </row>
    <row r="9" spans="2:11" x14ac:dyDescent="0.3">
      <c r="B9" s="882" t="s">
        <v>224</v>
      </c>
      <c r="C9" s="762"/>
      <c r="D9" s="132" t="s">
        <v>92</v>
      </c>
      <c r="E9" s="132">
        <v>50</v>
      </c>
      <c r="F9" s="891"/>
      <c r="G9" s="623"/>
      <c r="H9" s="623"/>
      <c r="I9" s="623"/>
      <c r="J9" s="623"/>
      <c r="K9" s="776"/>
    </row>
    <row r="10" spans="2:11" x14ac:dyDescent="0.3">
      <c r="B10" s="895" t="s">
        <v>225</v>
      </c>
      <c r="C10" s="762"/>
      <c r="D10" s="159" t="s">
        <v>92</v>
      </c>
      <c r="E10" s="159">
        <v>25</v>
      </c>
      <c r="F10" s="891"/>
      <c r="G10" s="623"/>
      <c r="H10" s="623"/>
      <c r="I10" s="623"/>
      <c r="J10" s="623"/>
      <c r="K10" s="776"/>
    </row>
    <row r="11" spans="2:11" x14ac:dyDescent="0.3">
      <c r="B11" s="882" t="s">
        <v>159</v>
      </c>
      <c r="C11" s="762"/>
      <c r="D11" s="132" t="s">
        <v>160</v>
      </c>
      <c r="E11" s="134">
        <v>0.1</v>
      </c>
      <c r="F11" s="892"/>
      <c r="G11" s="893"/>
      <c r="H11" s="893"/>
      <c r="I11" s="893"/>
      <c r="J11" s="893"/>
      <c r="K11" s="894"/>
    </row>
    <row r="12" spans="2:11" ht="15" customHeight="1" x14ac:dyDescent="0.3">
      <c r="B12" s="877" t="s">
        <v>226</v>
      </c>
      <c r="C12" s="762"/>
      <c r="D12" s="132" t="s">
        <v>44</v>
      </c>
      <c r="E12" s="135">
        <f>0.5*E8</f>
        <v>37.5</v>
      </c>
      <c r="F12" s="864" t="s">
        <v>162</v>
      </c>
      <c r="G12" s="764"/>
      <c r="H12" s="764"/>
      <c r="I12" s="764"/>
      <c r="J12" s="764"/>
      <c r="K12" s="765"/>
    </row>
    <row r="13" spans="2:11" ht="15" customHeight="1" x14ac:dyDescent="0.3">
      <c r="B13" s="877" t="s">
        <v>227</v>
      </c>
      <c r="C13" s="762"/>
      <c r="D13" s="132" t="s">
        <v>44</v>
      </c>
      <c r="E13" s="135">
        <f>+E10*1</f>
        <v>25</v>
      </c>
      <c r="F13" s="864" t="s">
        <v>228</v>
      </c>
      <c r="G13" s="764"/>
      <c r="H13" s="764"/>
      <c r="I13" s="764"/>
      <c r="J13" s="764"/>
      <c r="K13" s="765"/>
    </row>
    <row r="14" spans="2:11" ht="15" customHeight="1" x14ac:dyDescent="0.3">
      <c r="B14" s="880" t="s">
        <v>190</v>
      </c>
      <c r="C14" s="762"/>
      <c r="D14" s="132" t="s">
        <v>44</v>
      </c>
      <c r="E14" s="136">
        <f>ROUND(+E10*0.15,1)</f>
        <v>3.8</v>
      </c>
      <c r="F14" s="864" t="s">
        <v>229</v>
      </c>
      <c r="G14" s="764"/>
      <c r="H14" s="764"/>
      <c r="I14" s="764"/>
      <c r="J14" s="764"/>
      <c r="K14" s="765"/>
    </row>
    <row r="15" spans="2:11" ht="15" customHeight="1" x14ac:dyDescent="0.3">
      <c r="B15" s="877" t="s">
        <v>178</v>
      </c>
      <c r="C15" s="762"/>
      <c r="D15" s="132" t="s">
        <v>44</v>
      </c>
      <c r="E15" s="135">
        <f>0.02*E8</f>
        <v>1.5</v>
      </c>
      <c r="F15" s="864" t="s">
        <v>164</v>
      </c>
      <c r="G15" s="764"/>
      <c r="H15" s="764"/>
      <c r="I15" s="764"/>
      <c r="J15" s="764"/>
      <c r="K15" s="765"/>
    </row>
    <row r="16" spans="2:11" ht="15" customHeight="1" x14ac:dyDescent="0.3">
      <c r="B16" s="877" t="s">
        <v>179</v>
      </c>
      <c r="C16" s="762"/>
      <c r="D16" s="132" t="s">
        <v>44</v>
      </c>
      <c r="E16" s="132">
        <v>1</v>
      </c>
      <c r="F16" s="864" t="s">
        <v>166</v>
      </c>
      <c r="G16" s="764"/>
      <c r="H16" s="764"/>
      <c r="I16" s="764"/>
      <c r="J16" s="764"/>
      <c r="K16" s="765"/>
    </row>
    <row r="17" spans="2:11" ht="15" customHeight="1" x14ac:dyDescent="0.3">
      <c r="B17" s="877" t="s">
        <v>180</v>
      </c>
      <c r="C17" s="762"/>
      <c r="D17" s="132" t="s">
        <v>44</v>
      </c>
      <c r="E17" s="136">
        <f>0.005*E8</f>
        <v>0.375</v>
      </c>
      <c r="F17" s="864" t="s">
        <v>168</v>
      </c>
      <c r="G17" s="764"/>
      <c r="H17" s="764"/>
      <c r="I17" s="764"/>
      <c r="J17" s="764"/>
      <c r="K17" s="765"/>
    </row>
    <row r="18" spans="2:11" ht="15" customHeight="1" x14ac:dyDescent="0.3">
      <c r="B18" s="766" t="s">
        <v>123</v>
      </c>
      <c r="C18" s="764"/>
      <c r="D18" s="764"/>
      <c r="E18" s="764"/>
      <c r="F18" s="764"/>
      <c r="G18" s="764"/>
      <c r="H18" s="762"/>
      <c r="I18" s="767">
        <v>1</v>
      </c>
      <c r="J18" s="878"/>
      <c r="K18" s="879"/>
    </row>
    <row r="19" spans="2:11" ht="30.6" x14ac:dyDescent="0.3">
      <c r="B19" s="137" t="s">
        <v>124</v>
      </c>
      <c r="C19" s="138" t="s">
        <v>101</v>
      </c>
      <c r="D19" s="138" t="s">
        <v>73</v>
      </c>
      <c r="E19" s="138" t="s">
        <v>102</v>
      </c>
      <c r="F19" s="138" t="s">
        <v>125</v>
      </c>
      <c r="G19" s="138" t="s">
        <v>126</v>
      </c>
      <c r="H19" s="138" t="s">
        <v>127</v>
      </c>
      <c r="I19" s="138" t="s">
        <v>128</v>
      </c>
      <c r="J19" s="138" t="s">
        <v>129</v>
      </c>
      <c r="K19" s="139" t="s">
        <v>130</v>
      </c>
    </row>
    <row r="20" spans="2:11" x14ac:dyDescent="0.3">
      <c r="B20" s="140">
        <v>1</v>
      </c>
      <c r="C20" s="141" t="s">
        <v>131</v>
      </c>
      <c r="D20" s="142"/>
      <c r="E20" s="142"/>
      <c r="F20" s="142"/>
      <c r="G20" s="142"/>
      <c r="H20" s="142"/>
      <c r="I20" s="142"/>
      <c r="J20" s="142"/>
      <c r="K20" s="143"/>
    </row>
    <row r="21" spans="2:11" ht="15.75" customHeight="1" x14ac:dyDescent="0.3">
      <c r="B21" s="140" t="s">
        <v>132</v>
      </c>
      <c r="C21" s="142" t="s">
        <v>50</v>
      </c>
      <c r="D21" s="142" t="s">
        <v>36</v>
      </c>
      <c r="E21" s="142">
        <f t="shared" ref="E21:E25" si="0">E$8</f>
        <v>75</v>
      </c>
      <c r="F21" s="142">
        <f>Parámetros!G49</f>
        <v>1300</v>
      </c>
      <c r="G21" s="144">
        <f t="shared" ref="G21:G30" si="1">E21*F21</f>
        <v>97500</v>
      </c>
      <c r="H21" s="142">
        <f t="shared" ref="H21:H30" si="2">I$18</f>
        <v>1</v>
      </c>
      <c r="I21" s="144">
        <f t="shared" ref="I21:I30" si="3">G21*H21</f>
        <v>97500</v>
      </c>
      <c r="J21" s="144">
        <f t="shared" ref="J21:J30" si="4">I21-K21</f>
        <v>97500</v>
      </c>
      <c r="K21" s="143"/>
    </row>
    <row r="22" spans="2:11" ht="15.75" customHeight="1" x14ac:dyDescent="0.3">
      <c r="B22" s="140" t="s">
        <v>133</v>
      </c>
      <c r="C22" s="142" t="s">
        <v>51</v>
      </c>
      <c r="D22" s="142" t="s">
        <v>36</v>
      </c>
      <c r="E22" s="142">
        <f t="shared" si="0"/>
        <v>75</v>
      </c>
      <c r="F22" s="142">
        <f>Parámetros!G50</f>
        <v>650</v>
      </c>
      <c r="G22" s="144">
        <f t="shared" si="1"/>
        <v>48750</v>
      </c>
      <c r="H22" s="142">
        <f t="shared" si="2"/>
        <v>1</v>
      </c>
      <c r="I22" s="144">
        <f t="shared" si="3"/>
        <v>48750</v>
      </c>
      <c r="J22" s="144">
        <f t="shared" si="4"/>
        <v>48750</v>
      </c>
      <c r="K22" s="143"/>
    </row>
    <row r="23" spans="2:11" ht="15.75" customHeight="1" x14ac:dyDescent="0.3">
      <c r="B23" s="140" t="s">
        <v>134</v>
      </c>
      <c r="C23" s="142" t="s">
        <v>52</v>
      </c>
      <c r="D23" s="142" t="s">
        <v>38</v>
      </c>
      <c r="E23" s="142">
        <f t="shared" si="0"/>
        <v>75</v>
      </c>
      <c r="F23" s="142">
        <f>Parámetros!G51</f>
        <v>1300</v>
      </c>
      <c r="G23" s="144">
        <f t="shared" si="1"/>
        <v>97500</v>
      </c>
      <c r="H23" s="142">
        <f t="shared" si="2"/>
        <v>1</v>
      </c>
      <c r="I23" s="144">
        <f t="shared" si="3"/>
        <v>97500</v>
      </c>
      <c r="J23" s="144">
        <f t="shared" si="4"/>
        <v>97500</v>
      </c>
      <c r="K23" s="143"/>
    </row>
    <row r="24" spans="2:11" ht="15.75" customHeight="1" x14ac:dyDescent="0.3">
      <c r="B24" s="140" t="s">
        <v>135</v>
      </c>
      <c r="C24" s="142" t="s">
        <v>53</v>
      </c>
      <c r="D24" s="142" t="s">
        <v>54</v>
      </c>
      <c r="E24" s="142">
        <f t="shared" si="0"/>
        <v>75</v>
      </c>
      <c r="F24" s="142">
        <f>Parámetros!G52</f>
        <v>1083</v>
      </c>
      <c r="G24" s="144">
        <f t="shared" si="1"/>
        <v>81225</v>
      </c>
      <c r="H24" s="142">
        <f t="shared" si="2"/>
        <v>1</v>
      </c>
      <c r="I24" s="144">
        <f t="shared" si="3"/>
        <v>81225</v>
      </c>
      <c r="J24" s="144">
        <f t="shared" si="4"/>
        <v>81225</v>
      </c>
      <c r="K24" s="143"/>
    </row>
    <row r="25" spans="2:11" ht="15.75" customHeight="1" x14ac:dyDescent="0.3">
      <c r="B25" s="140" t="s">
        <v>136</v>
      </c>
      <c r="C25" s="142" t="s">
        <v>55</v>
      </c>
      <c r="D25" s="142" t="s">
        <v>54</v>
      </c>
      <c r="E25" s="142">
        <f t="shared" si="0"/>
        <v>75</v>
      </c>
      <c r="F25" s="142">
        <f>Parámetros!G53</f>
        <v>1000</v>
      </c>
      <c r="G25" s="144">
        <f t="shared" si="1"/>
        <v>75000</v>
      </c>
      <c r="H25" s="142">
        <f t="shared" si="2"/>
        <v>1</v>
      </c>
      <c r="I25" s="144">
        <f t="shared" si="3"/>
        <v>75000</v>
      </c>
      <c r="J25" s="144">
        <f t="shared" si="4"/>
        <v>75000</v>
      </c>
      <c r="K25" s="143"/>
    </row>
    <row r="26" spans="2:11" ht="15.75" customHeight="1" x14ac:dyDescent="0.3">
      <c r="B26" s="140" t="s">
        <v>137</v>
      </c>
      <c r="C26" s="102" t="s">
        <v>60</v>
      </c>
      <c r="D26" s="72" t="s">
        <v>54</v>
      </c>
      <c r="E26" s="142">
        <f>ROUND(E$8*E11,0)</f>
        <v>8</v>
      </c>
      <c r="F26" s="142">
        <f>Parámetros!G59</f>
        <v>1445</v>
      </c>
      <c r="G26" s="144">
        <f t="shared" si="1"/>
        <v>11560</v>
      </c>
      <c r="H26" s="142">
        <f t="shared" si="2"/>
        <v>1</v>
      </c>
      <c r="I26" s="144"/>
      <c r="J26" s="144"/>
      <c r="K26" s="143"/>
    </row>
    <row r="27" spans="2:11" ht="15.75" customHeight="1" x14ac:dyDescent="0.3">
      <c r="B27" s="140" t="s">
        <v>138</v>
      </c>
      <c r="C27" s="142" t="s">
        <v>56</v>
      </c>
      <c r="D27" s="142" t="s">
        <v>54</v>
      </c>
      <c r="E27" s="142">
        <f>ROUND(E$8*E11,0)</f>
        <v>8</v>
      </c>
      <c r="F27" s="142">
        <f>Parámetros!G54</f>
        <v>1083</v>
      </c>
      <c r="G27" s="144">
        <f t="shared" si="1"/>
        <v>8664</v>
      </c>
      <c r="H27" s="142">
        <f t="shared" si="2"/>
        <v>1</v>
      </c>
      <c r="I27" s="144">
        <f t="shared" si="3"/>
        <v>8664</v>
      </c>
      <c r="J27" s="144">
        <f t="shared" si="4"/>
        <v>8664</v>
      </c>
      <c r="K27" s="143"/>
    </row>
    <row r="28" spans="2:11" ht="15.75" customHeight="1" x14ac:dyDescent="0.3">
      <c r="B28" s="140" t="s">
        <v>139</v>
      </c>
      <c r="C28" s="142" t="s">
        <v>57</v>
      </c>
      <c r="D28" s="142" t="s">
        <v>54</v>
      </c>
      <c r="E28" s="142">
        <f t="shared" ref="E28:E29" si="5">E$8</f>
        <v>75</v>
      </c>
      <c r="F28" s="142">
        <f>Parámetros!G55</f>
        <v>520</v>
      </c>
      <c r="G28" s="144">
        <f t="shared" si="1"/>
        <v>39000</v>
      </c>
      <c r="H28" s="142">
        <f t="shared" si="2"/>
        <v>1</v>
      </c>
      <c r="I28" s="144">
        <f t="shared" si="3"/>
        <v>39000</v>
      </c>
      <c r="J28" s="144">
        <f t="shared" si="4"/>
        <v>39000</v>
      </c>
      <c r="K28" s="143"/>
    </row>
    <row r="29" spans="2:11" ht="15.75" customHeight="1" x14ac:dyDescent="0.3">
      <c r="B29" s="140" t="s">
        <v>140</v>
      </c>
      <c r="C29" s="142" t="s">
        <v>58</v>
      </c>
      <c r="D29" s="142" t="s">
        <v>54</v>
      </c>
      <c r="E29" s="142">
        <f t="shared" si="5"/>
        <v>75</v>
      </c>
      <c r="F29" s="142">
        <f>Parámetros!G56</f>
        <v>325</v>
      </c>
      <c r="G29" s="144">
        <f t="shared" si="1"/>
        <v>24375</v>
      </c>
      <c r="H29" s="142">
        <f t="shared" si="2"/>
        <v>1</v>
      </c>
      <c r="I29" s="144">
        <f t="shared" si="3"/>
        <v>24375</v>
      </c>
      <c r="J29" s="144">
        <f t="shared" si="4"/>
        <v>24375</v>
      </c>
      <c r="K29" s="143"/>
    </row>
    <row r="30" spans="2:11" ht="15.75" customHeight="1" x14ac:dyDescent="0.3">
      <c r="B30" s="140" t="s">
        <v>187</v>
      </c>
      <c r="C30" s="142" t="s">
        <v>59</v>
      </c>
      <c r="D30" s="142" t="s">
        <v>44</v>
      </c>
      <c r="E30" s="145">
        <f>ROUND(+E33*2+E34*5+E35+E36+E37+E38+E39,0)</f>
        <v>294</v>
      </c>
      <c r="F30" s="142">
        <f>Parámetros!G57</f>
        <v>448</v>
      </c>
      <c r="G30" s="144">
        <f t="shared" si="1"/>
        <v>131712</v>
      </c>
      <c r="H30" s="142">
        <f t="shared" si="2"/>
        <v>1</v>
      </c>
      <c r="I30" s="144">
        <f t="shared" si="3"/>
        <v>131712</v>
      </c>
      <c r="J30" s="144">
        <f t="shared" si="4"/>
        <v>131712</v>
      </c>
      <c r="K30" s="143"/>
    </row>
    <row r="31" spans="2:11" ht="15.75" customHeight="1" x14ac:dyDescent="0.3">
      <c r="B31" s="766" t="s">
        <v>141</v>
      </c>
      <c r="C31" s="764"/>
      <c r="D31" s="762"/>
      <c r="E31" s="142"/>
      <c r="F31" s="142"/>
      <c r="G31" s="146">
        <f>SUM(G21:G30)</f>
        <v>615286</v>
      </c>
      <c r="H31" s="146"/>
      <c r="I31" s="146">
        <f t="shared" ref="I31:K31" si="6">SUM(I21:I30)</f>
        <v>603726</v>
      </c>
      <c r="J31" s="146">
        <f t="shared" si="6"/>
        <v>603726</v>
      </c>
      <c r="K31" s="147">
        <f t="shared" si="6"/>
        <v>0</v>
      </c>
    </row>
    <row r="32" spans="2:11" ht="15.75" customHeight="1" x14ac:dyDescent="0.3">
      <c r="B32" s="140">
        <v>2</v>
      </c>
      <c r="C32" s="141" t="s">
        <v>142</v>
      </c>
      <c r="D32" s="142"/>
      <c r="E32" s="142"/>
      <c r="F32" s="142"/>
      <c r="G32" s="142"/>
      <c r="H32" s="142"/>
      <c r="I32" s="142"/>
      <c r="J32" s="142"/>
      <c r="K32" s="143"/>
    </row>
    <row r="33" spans="2:14" ht="15.75" customHeight="1" x14ac:dyDescent="0.3">
      <c r="B33" s="140" t="s">
        <v>143</v>
      </c>
      <c r="C33" s="142" t="s">
        <v>230</v>
      </c>
      <c r="D33" s="142" t="s">
        <v>73</v>
      </c>
      <c r="E33" s="142">
        <f>ROUND(E9+(E9*E11),0)</f>
        <v>55</v>
      </c>
      <c r="F33" s="142"/>
      <c r="G33" s="144">
        <f t="shared" ref="G33:G39" si="7">E33*F33</f>
        <v>0</v>
      </c>
      <c r="H33" s="142">
        <f t="shared" ref="H33:H39" si="8">I$18</f>
        <v>1</v>
      </c>
      <c r="I33" s="144">
        <f t="shared" ref="I33:I39" si="9">G33*H33</f>
        <v>0</v>
      </c>
      <c r="J33" s="144">
        <f t="shared" ref="J33:J39" si="10">I33-K33</f>
        <v>0</v>
      </c>
      <c r="K33" s="143"/>
    </row>
    <row r="34" spans="2:14" ht="15.75" customHeight="1" x14ac:dyDescent="0.3">
      <c r="B34" s="140" t="s">
        <v>144</v>
      </c>
      <c r="C34" s="156" t="s">
        <v>93</v>
      </c>
      <c r="D34" s="157" t="s">
        <v>54</v>
      </c>
      <c r="E34" s="142">
        <f>ROUND(E10+(E10*E11),0)</f>
        <v>28</v>
      </c>
      <c r="F34" s="144">
        <f>Parámetros!D101</f>
        <v>20000</v>
      </c>
      <c r="G34" s="144">
        <f t="shared" si="7"/>
        <v>560000</v>
      </c>
      <c r="H34" s="142">
        <f t="shared" si="8"/>
        <v>1</v>
      </c>
      <c r="I34" s="144">
        <f t="shared" si="9"/>
        <v>560000</v>
      </c>
      <c r="J34" s="144">
        <f t="shared" si="10"/>
        <v>560000</v>
      </c>
      <c r="K34" s="143"/>
    </row>
    <row r="35" spans="2:14" ht="15.75" customHeight="1" x14ac:dyDescent="0.3">
      <c r="B35" s="140" t="s">
        <v>145</v>
      </c>
      <c r="C35" s="156" t="s">
        <v>81</v>
      </c>
      <c r="D35" s="157" t="s">
        <v>44</v>
      </c>
      <c r="E35" s="149">
        <f>E14</f>
        <v>3.8</v>
      </c>
      <c r="F35" s="142">
        <f>Parámetros!D76</f>
        <v>1500</v>
      </c>
      <c r="G35" s="144">
        <f t="shared" si="7"/>
        <v>5700</v>
      </c>
      <c r="H35" s="142">
        <f t="shared" si="8"/>
        <v>1</v>
      </c>
      <c r="I35" s="144">
        <f t="shared" si="9"/>
        <v>5700</v>
      </c>
      <c r="J35" s="144">
        <f t="shared" si="10"/>
        <v>5700</v>
      </c>
      <c r="K35" s="143"/>
    </row>
    <row r="36" spans="2:14" ht="15.75" customHeight="1" x14ac:dyDescent="0.3">
      <c r="B36" s="140" t="s">
        <v>146</v>
      </c>
      <c r="C36" s="142" t="s">
        <v>74</v>
      </c>
      <c r="D36" s="142" t="s">
        <v>44</v>
      </c>
      <c r="E36" s="148">
        <f>E12</f>
        <v>37.5</v>
      </c>
      <c r="F36" s="144">
        <f>Parámetros!D70</f>
        <v>5490</v>
      </c>
      <c r="G36" s="144">
        <f t="shared" si="7"/>
        <v>205875</v>
      </c>
      <c r="H36" s="142">
        <f t="shared" si="8"/>
        <v>1</v>
      </c>
      <c r="I36" s="144">
        <f t="shared" si="9"/>
        <v>205875</v>
      </c>
      <c r="J36" s="144">
        <f t="shared" si="10"/>
        <v>205875</v>
      </c>
      <c r="K36" s="143"/>
    </row>
    <row r="37" spans="2:14" ht="15.75" customHeight="1" x14ac:dyDescent="0.3">
      <c r="B37" s="140" t="s">
        <v>147</v>
      </c>
      <c r="C37" s="142" t="s">
        <v>86</v>
      </c>
      <c r="D37" s="142" t="s">
        <v>44</v>
      </c>
      <c r="E37" s="149">
        <f>E17</f>
        <v>0.375</v>
      </c>
      <c r="F37" s="144">
        <f>Parámetros!D94</f>
        <v>75000</v>
      </c>
      <c r="G37" s="144">
        <f t="shared" si="7"/>
        <v>28125</v>
      </c>
      <c r="H37" s="142">
        <f t="shared" si="8"/>
        <v>1</v>
      </c>
      <c r="I37" s="144">
        <f t="shared" si="9"/>
        <v>28125</v>
      </c>
      <c r="J37" s="144">
        <f t="shared" si="10"/>
        <v>28125</v>
      </c>
      <c r="K37" s="143"/>
      <c r="N37" t="s">
        <v>231</v>
      </c>
    </row>
    <row r="38" spans="2:14" ht="15.75" customHeight="1" x14ac:dyDescent="0.3">
      <c r="B38" s="140" t="s">
        <v>148</v>
      </c>
      <c r="C38" s="142" t="s">
        <v>88</v>
      </c>
      <c r="D38" s="142" t="s">
        <v>44</v>
      </c>
      <c r="E38" s="148">
        <f>E15</f>
        <v>1.5</v>
      </c>
      <c r="F38" s="144">
        <f>Parámetros!D96</f>
        <v>14900</v>
      </c>
      <c r="G38" s="144">
        <f t="shared" si="7"/>
        <v>22350</v>
      </c>
      <c r="H38" s="142">
        <f t="shared" si="8"/>
        <v>1</v>
      </c>
      <c r="I38" s="144">
        <f t="shared" si="9"/>
        <v>22350</v>
      </c>
      <c r="J38" s="144">
        <f t="shared" si="10"/>
        <v>22350</v>
      </c>
      <c r="K38" s="143"/>
    </row>
    <row r="39" spans="2:14" ht="15.75" customHeight="1" x14ac:dyDescent="0.3">
      <c r="B39" s="140" t="s">
        <v>149</v>
      </c>
      <c r="C39" s="142" t="s">
        <v>91</v>
      </c>
      <c r="D39" s="142" t="s">
        <v>44</v>
      </c>
      <c r="E39" s="142">
        <f>E16</f>
        <v>1</v>
      </c>
      <c r="F39" s="144">
        <f>Parámetros!D98</f>
        <v>64600</v>
      </c>
      <c r="G39" s="144">
        <f t="shared" si="7"/>
        <v>64600</v>
      </c>
      <c r="H39" s="142">
        <f t="shared" si="8"/>
        <v>1</v>
      </c>
      <c r="I39" s="144">
        <f t="shared" si="9"/>
        <v>64600</v>
      </c>
      <c r="J39" s="144">
        <f t="shared" si="10"/>
        <v>64600</v>
      </c>
      <c r="K39" s="143"/>
    </row>
    <row r="40" spans="2:14" ht="15.75" customHeight="1" x14ac:dyDescent="0.3">
      <c r="B40" s="766" t="s">
        <v>150</v>
      </c>
      <c r="C40" s="764"/>
      <c r="D40" s="762"/>
      <c r="E40" s="142"/>
      <c r="F40" s="142"/>
      <c r="G40" s="146">
        <f>SUM(G33:G39)</f>
        <v>886650</v>
      </c>
      <c r="H40" s="146"/>
      <c r="I40" s="146">
        <f t="shared" ref="I40:K40" si="11">SUM(I33:I39)</f>
        <v>886650</v>
      </c>
      <c r="J40" s="146">
        <f t="shared" si="11"/>
        <v>886650</v>
      </c>
      <c r="K40" s="147">
        <f t="shared" si="11"/>
        <v>0</v>
      </c>
    </row>
    <row r="41" spans="2:14" ht="15.75" customHeight="1" x14ac:dyDescent="0.3">
      <c r="B41" s="140">
        <v>3</v>
      </c>
      <c r="C41" s="141" t="s">
        <v>151</v>
      </c>
      <c r="D41" s="142"/>
      <c r="E41" s="142"/>
      <c r="F41" s="142"/>
      <c r="G41" s="142"/>
      <c r="H41" s="142"/>
      <c r="I41" s="142"/>
      <c r="J41" s="142"/>
      <c r="K41" s="143"/>
    </row>
    <row r="42" spans="2:14" ht="15.75" customHeight="1" x14ac:dyDescent="0.3">
      <c r="B42" s="140" t="s">
        <v>169</v>
      </c>
      <c r="C42" s="142" t="s">
        <v>5</v>
      </c>
      <c r="D42" s="150">
        <v>0.05</v>
      </c>
      <c r="E42" s="142">
        <v>1</v>
      </c>
      <c r="F42" s="144">
        <f>ROUND(D42*G31,0)</f>
        <v>30764</v>
      </c>
      <c r="G42" s="144">
        <f t="shared" ref="G42:G43" si="12">E42*F42</f>
        <v>30764</v>
      </c>
      <c r="H42" s="142">
        <f t="shared" ref="H42:H43" si="13">I$18</f>
        <v>1</v>
      </c>
      <c r="I42" s="144">
        <f t="shared" ref="I42:I43" si="14">G42*H42</f>
        <v>30764</v>
      </c>
      <c r="J42" s="144">
        <f t="shared" ref="J42:J43" si="15">I42-K42</f>
        <v>30764</v>
      </c>
      <c r="K42" s="143"/>
    </row>
    <row r="43" spans="2:14" ht="15.75" customHeight="1" x14ac:dyDescent="0.3">
      <c r="B43" s="140" t="s">
        <v>152</v>
      </c>
      <c r="C43" s="142" t="s">
        <v>7</v>
      </c>
      <c r="D43" s="150">
        <v>0.2</v>
      </c>
      <c r="E43" s="142">
        <v>1</v>
      </c>
      <c r="F43" s="144">
        <f>ROUND(D43*G40,0)</f>
        <v>177330</v>
      </c>
      <c r="G43" s="144">
        <f t="shared" si="12"/>
        <v>177330</v>
      </c>
      <c r="H43" s="142">
        <f t="shared" si="13"/>
        <v>1</v>
      </c>
      <c r="I43" s="144">
        <f t="shared" si="14"/>
        <v>177330</v>
      </c>
      <c r="J43" s="144">
        <f t="shared" si="15"/>
        <v>177330</v>
      </c>
      <c r="K43" s="143"/>
    </row>
    <row r="44" spans="2:14" ht="15.75" customHeight="1" x14ac:dyDescent="0.3">
      <c r="B44" s="766" t="s">
        <v>153</v>
      </c>
      <c r="C44" s="764"/>
      <c r="D44" s="762"/>
      <c r="E44" s="142"/>
      <c r="F44" s="142"/>
      <c r="G44" s="146">
        <f>SUM(G42:G43)</f>
        <v>208094</v>
      </c>
      <c r="H44" s="146"/>
      <c r="I44" s="146">
        <f t="shared" ref="I44:K44" si="16">SUM(I42:I43)</f>
        <v>208094</v>
      </c>
      <c r="J44" s="146">
        <f t="shared" si="16"/>
        <v>208094</v>
      </c>
      <c r="K44" s="147">
        <f t="shared" si="16"/>
        <v>0</v>
      </c>
    </row>
    <row r="45" spans="2:14" ht="15.75" customHeight="1" x14ac:dyDescent="0.3">
      <c r="B45" s="766" t="s">
        <v>154</v>
      </c>
      <c r="C45" s="764"/>
      <c r="D45" s="762"/>
      <c r="E45" s="142"/>
      <c r="F45" s="142"/>
      <c r="G45" s="146">
        <f>G44+G40+G31</f>
        <v>1710030</v>
      </c>
      <c r="H45" s="146"/>
      <c r="I45" s="146">
        <f t="shared" ref="I45:K45" si="17">I44+I40+I31</f>
        <v>1698470</v>
      </c>
      <c r="J45" s="146">
        <f t="shared" si="17"/>
        <v>1698470</v>
      </c>
      <c r="K45" s="147">
        <f t="shared" si="17"/>
        <v>0</v>
      </c>
    </row>
    <row r="46" spans="2:14" ht="15.75" customHeight="1" x14ac:dyDescent="0.3">
      <c r="B46" s="140">
        <v>4</v>
      </c>
      <c r="C46" s="142" t="s">
        <v>155</v>
      </c>
      <c r="D46" s="150">
        <v>0.15</v>
      </c>
      <c r="E46" s="142">
        <v>1</v>
      </c>
      <c r="F46" s="144">
        <f>ROUND(D46*G45,0)</f>
        <v>256505</v>
      </c>
      <c r="G46" s="144">
        <f>E46*F46</f>
        <v>256505</v>
      </c>
      <c r="H46" s="142">
        <f>I$18</f>
        <v>1</v>
      </c>
      <c r="I46" s="144">
        <f>G46*H46</f>
        <v>256505</v>
      </c>
      <c r="J46" s="144">
        <f>I46-K46</f>
        <v>256505</v>
      </c>
      <c r="K46" s="143"/>
    </row>
    <row r="47" spans="2:14" ht="15.75" customHeight="1" thickBot="1" x14ac:dyDescent="0.35">
      <c r="B47" s="876" t="s">
        <v>128</v>
      </c>
      <c r="C47" s="769"/>
      <c r="D47" s="770"/>
      <c r="E47" s="151"/>
      <c r="F47" s="151"/>
      <c r="G47" s="152">
        <f>G45+G46</f>
        <v>1966535</v>
      </c>
      <c r="H47" s="152"/>
      <c r="I47" s="152">
        <f t="shared" ref="I47:K47" si="18">I45+I46</f>
        <v>1954975</v>
      </c>
      <c r="J47" s="152">
        <f t="shared" si="18"/>
        <v>1954975</v>
      </c>
      <c r="K47" s="153">
        <f t="shared" si="18"/>
        <v>0</v>
      </c>
    </row>
    <row r="48" spans="2:14" ht="15.75" customHeight="1" x14ac:dyDescent="0.3"/>
    <row r="49" spans="7:7" ht="15.75" customHeight="1" x14ac:dyDescent="0.3">
      <c r="G49" s="104"/>
    </row>
    <row r="51" spans="7:7" x14ac:dyDescent="0.3">
      <c r="G51" s="103"/>
    </row>
  </sheetData>
  <mergeCells count="32">
    <mergeCell ref="B12:C12"/>
    <mergeCell ref="F12:K12"/>
    <mergeCell ref="B7:C7"/>
    <mergeCell ref="F7:K7"/>
    <mergeCell ref="B8:C8"/>
    <mergeCell ref="F8:K11"/>
    <mergeCell ref="B9:C9"/>
    <mergeCell ref="B10:C10"/>
    <mergeCell ref="B11:C11"/>
    <mergeCell ref="B2:K2"/>
    <mergeCell ref="B3:K3"/>
    <mergeCell ref="B4:K4"/>
    <mergeCell ref="B5:K5"/>
    <mergeCell ref="B6:C6"/>
    <mergeCell ref="F6:K6"/>
    <mergeCell ref="B13:C13"/>
    <mergeCell ref="F13:K13"/>
    <mergeCell ref="B14:C14"/>
    <mergeCell ref="F14:K14"/>
    <mergeCell ref="B15:C15"/>
    <mergeCell ref="F15:K15"/>
    <mergeCell ref="B16:C16"/>
    <mergeCell ref="F16:K16"/>
    <mergeCell ref="B17:C17"/>
    <mergeCell ref="F17:K17"/>
    <mergeCell ref="B47:D47"/>
    <mergeCell ref="B18:H18"/>
    <mergeCell ref="B31:D31"/>
    <mergeCell ref="B40:D40"/>
    <mergeCell ref="B44:D44"/>
    <mergeCell ref="B45:D45"/>
    <mergeCell ref="I18:K18"/>
  </mergeCells>
  <dataValidations count="1">
    <dataValidation type="list" allowBlank="1" showErrorMessage="1" sqref="C35" xr:uid="{00000000-0002-0000-0C00-000000000000}">
      <formula1>$B$77:$B$102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1002"/>
  <sheetViews>
    <sheetView topLeftCell="A3" workbookViewId="0">
      <selection activeCell="E17" sqref="E17"/>
    </sheetView>
  </sheetViews>
  <sheetFormatPr baseColWidth="10" defaultColWidth="14.44140625" defaultRowHeight="14.4" x14ac:dyDescent="0.3"/>
  <cols>
    <col min="1" max="2" width="5.33203125" customWidth="1"/>
    <col min="3" max="3" width="37.88671875" customWidth="1"/>
    <col min="4" max="4" width="8.44140625" customWidth="1"/>
    <col min="5" max="5" width="7.88671875" customWidth="1"/>
    <col min="6" max="6" width="9.33203125" customWidth="1"/>
    <col min="7" max="7" width="10.44140625" customWidth="1"/>
    <col min="8" max="8" width="10.6640625" customWidth="1"/>
    <col min="9" max="9" width="13" customWidth="1"/>
    <col min="10" max="10" width="12.33203125" customWidth="1"/>
    <col min="11" max="11" width="13.33203125" customWidth="1"/>
    <col min="12" max="26" width="10.6640625" customWidth="1"/>
  </cols>
  <sheetData>
    <row r="1" spans="2:11" x14ac:dyDescent="0.3">
      <c r="E1" s="160"/>
    </row>
    <row r="2" spans="2:11" ht="15" thickBot="1" x14ac:dyDescent="0.35">
      <c r="E2" s="160"/>
    </row>
    <row r="3" spans="2:11" x14ac:dyDescent="0.3">
      <c r="B3" s="781" t="s">
        <v>98</v>
      </c>
      <c r="C3" s="782"/>
      <c r="D3" s="782"/>
      <c r="E3" s="782"/>
      <c r="F3" s="782"/>
      <c r="G3" s="782"/>
      <c r="H3" s="782"/>
      <c r="I3" s="782"/>
      <c r="J3" s="782"/>
      <c r="K3" s="783"/>
    </row>
    <row r="4" spans="2:11" x14ac:dyDescent="0.3">
      <c r="B4" s="784" t="s">
        <v>370</v>
      </c>
      <c r="C4" s="623"/>
      <c r="D4" s="623"/>
      <c r="E4" s="623"/>
      <c r="F4" s="623"/>
      <c r="G4" s="623"/>
      <c r="H4" s="623"/>
      <c r="I4" s="623"/>
      <c r="J4" s="623"/>
      <c r="K4" s="785"/>
    </row>
    <row r="5" spans="2:11" x14ac:dyDescent="0.3">
      <c r="B5" s="786" t="s">
        <v>188</v>
      </c>
      <c r="C5" s="623"/>
      <c r="D5" s="623"/>
      <c r="E5" s="623"/>
      <c r="F5" s="623"/>
      <c r="G5" s="623"/>
      <c r="H5" s="623"/>
      <c r="I5" s="623"/>
      <c r="J5" s="623"/>
      <c r="K5" s="785"/>
    </row>
    <row r="6" spans="2:11" x14ac:dyDescent="0.3">
      <c r="B6" s="786" t="s">
        <v>100</v>
      </c>
      <c r="C6" s="623"/>
      <c r="D6" s="623"/>
      <c r="E6" s="623"/>
      <c r="F6" s="623"/>
      <c r="G6" s="623"/>
      <c r="H6" s="623"/>
      <c r="I6" s="623"/>
      <c r="J6" s="623"/>
      <c r="K6" s="785"/>
    </row>
    <row r="7" spans="2:11" x14ac:dyDescent="0.3">
      <c r="B7" s="905" t="s">
        <v>101</v>
      </c>
      <c r="C7" s="624"/>
      <c r="D7" s="163" t="s">
        <v>73</v>
      </c>
      <c r="E7" s="163" t="s">
        <v>102</v>
      </c>
      <c r="F7" s="906" t="s">
        <v>103</v>
      </c>
      <c r="G7" s="624"/>
      <c r="H7" s="624"/>
      <c r="I7" s="624"/>
      <c r="J7" s="624"/>
      <c r="K7" s="902"/>
    </row>
    <row r="8" spans="2:11" x14ac:dyDescent="0.3">
      <c r="B8" s="900" t="s">
        <v>104</v>
      </c>
      <c r="C8" s="624"/>
      <c r="D8" s="164" t="s">
        <v>173</v>
      </c>
      <c r="E8" s="165">
        <v>1</v>
      </c>
      <c r="F8" s="901" t="s">
        <v>234</v>
      </c>
      <c r="G8" s="624"/>
      <c r="H8" s="624"/>
      <c r="I8" s="624"/>
      <c r="J8" s="624"/>
      <c r="K8" s="902"/>
    </row>
    <row r="9" spans="2:11" ht="22.5" customHeight="1" x14ac:dyDescent="0.3">
      <c r="B9" s="904" t="s">
        <v>235</v>
      </c>
      <c r="C9" s="624"/>
      <c r="D9" s="166" t="s">
        <v>198</v>
      </c>
      <c r="E9" s="167">
        <f>GUADUA!E8</f>
        <v>800</v>
      </c>
      <c r="F9" s="901"/>
      <c r="G9" s="624"/>
      <c r="H9" s="624"/>
      <c r="I9" s="624"/>
      <c r="J9" s="624"/>
      <c r="K9" s="902"/>
    </row>
    <row r="10" spans="2:11" x14ac:dyDescent="0.3">
      <c r="B10" s="900" t="s">
        <v>236</v>
      </c>
      <c r="C10" s="624"/>
      <c r="D10" s="164" t="s">
        <v>160</v>
      </c>
      <c r="E10" s="168">
        <v>0.2</v>
      </c>
      <c r="F10" s="901"/>
      <c r="G10" s="624"/>
      <c r="H10" s="624"/>
      <c r="I10" s="624"/>
      <c r="J10" s="624"/>
      <c r="K10" s="902"/>
    </row>
    <row r="11" spans="2:11" x14ac:dyDescent="0.3">
      <c r="B11" s="900" t="s">
        <v>237</v>
      </c>
      <c r="C11" s="624"/>
      <c r="D11" s="164" t="s">
        <v>238</v>
      </c>
      <c r="E11" s="165">
        <v>80</v>
      </c>
      <c r="F11" s="901" t="s">
        <v>239</v>
      </c>
      <c r="G11" s="624"/>
      <c r="H11" s="624"/>
      <c r="I11" s="624"/>
      <c r="J11" s="624"/>
      <c r="K11" s="902"/>
    </row>
    <row r="12" spans="2:11" x14ac:dyDescent="0.3">
      <c r="B12" s="900" t="s">
        <v>240</v>
      </c>
      <c r="C12" s="624"/>
      <c r="D12" s="164" t="s">
        <v>44</v>
      </c>
      <c r="E12" s="169">
        <f>+E9*E11/1000</f>
        <v>64</v>
      </c>
      <c r="F12" s="901"/>
      <c r="G12" s="624"/>
      <c r="H12" s="624"/>
      <c r="I12" s="624"/>
      <c r="J12" s="624"/>
      <c r="K12" s="902"/>
    </row>
    <row r="13" spans="2:11" x14ac:dyDescent="0.3">
      <c r="B13" s="900" t="s">
        <v>179</v>
      </c>
      <c r="C13" s="624"/>
      <c r="D13" s="164" t="s">
        <v>44</v>
      </c>
      <c r="E13" s="165">
        <v>1</v>
      </c>
      <c r="F13" s="901" t="s">
        <v>166</v>
      </c>
      <c r="G13" s="624"/>
      <c r="H13" s="624"/>
      <c r="I13" s="624"/>
      <c r="J13" s="624"/>
      <c r="K13" s="902"/>
    </row>
    <row r="14" spans="2:11" x14ac:dyDescent="0.3">
      <c r="B14" s="900" t="s">
        <v>241</v>
      </c>
      <c r="C14" s="624"/>
      <c r="D14" s="164" t="s">
        <v>238</v>
      </c>
      <c r="E14" s="165">
        <v>3</v>
      </c>
      <c r="F14" s="901" t="s">
        <v>242</v>
      </c>
      <c r="G14" s="624"/>
      <c r="H14" s="624"/>
      <c r="I14" s="624"/>
      <c r="J14" s="624"/>
      <c r="K14" s="902"/>
    </row>
    <row r="15" spans="2:11" x14ac:dyDescent="0.3">
      <c r="B15" s="900" t="s">
        <v>243</v>
      </c>
      <c r="C15" s="624"/>
      <c r="D15" s="164" t="s">
        <v>44</v>
      </c>
      <c r="E15" s="165">
        <f>ROUND(E9*E10*E14/1000,2)</f>
        <v>0.48</v>
      </c>
      <c r="F15" s="901"/>
      <c r="G15" s="624"/>
      <c r="H15" s="624"/>
      <c r="I15" s="624"/>
      <c r="J15" s="624"/>
      <c r="K15" s="902"/>
    </row>
    <row r="16" spans="2:11" x14ac:dyDescent="0.3">
      <c r="B16" s="900" t="s">
        <v>244</v>
      </c>
      <c r="C16" s="624"/>
      <c r="D16" s="164" t="s">
        <v>173</v>
      </c>
      <c r="E16" s="170">
        <v>1</v>
      </c>
      <c r="F16" s="901" t="s">
        <v>245</v>
      </c>
      <c r="G16" s="624"/>
      <c r="H16" s="624"/>
      <c r="I16" s="624"/>
      <c r="J16" s="624"/>
      <c r="K16" s="902"/>
    </row>
    <row r="17" spans="2:11" x14ac:dyDescent="0.3">
      <c r="B17" s="900" t="s">
        <v>246</v>
      </c>
      <c r="C17" s="624"/>
      <c r="D17" s="164" t="s">
        <v>173</v>
      </c>
      <c r="E17" s="171"/>
      <c r="F17" s="901" t="s">
        <v>247</v>
      </c>
      <c r="G17" s="624"/>
      <c r="H17" s="624"/>
      <c r="I17" s="624"/>
      <c r="J17" s="624"/>
      <c r="K17" s="902"/>
    </row>
    <row r="18" spans="2:11" x14ac:dyDescent="0.3">
      <c r="B18" s="900" t="s">
        <v>248</v>
      </c>
      <c r="C18" s="624"/>
      <c r="D18" s="164" t="s">
        <v>173</v>
      </c>
      <c r="E18" s="172"/>
      <c r="F18" s="901" t="s">
        <v>249</v>
      </c>
      <c r="G18" s="624"/>
      <c r="H18" s="624"/>
      <c r="I18" s="624"/>
      <c r="J18" s="624"/>
      <c r="K18" s="902"/>
    </row>
    <row r="19" spans="2:11" ht="6" customHeight="1" x14ac:dyDescent="0.3">
      <c r="B19" s="896"/>
      <c r="C19" s="624"/>
      <c r="D19" s="624"/>
      <c r="E19" s="624"/>
      <c r="F19" s="624"/>
      <c r="G19" s="624"/>
      <c r="H19" s="624"/>
      <c r="I19" s="903"/>
      <c r="J19" s="624"/>
      <c r="K19" s="902"/>
    </row>
    <row r="20" spans="2:11" ht="27.6" x14ac:dyDescent="0.3">
      <c r="B20" s="174" t="s">
        <v>124</v>
      </c>
      <c r="C20" s="173" t="s">
        <v>101</v>
      </c>
      <c r="D20" s="173" t="s">
        <v>73</v>
      </c>
      <c r="E20" s="173" t="s">
        <v>102</v>
      </c>
      <c r="F20" s="173" t="s">
        <v>125</v>
      </c>
      <c r="G20" s="173" t="s">
        <v>126</v>
      </c>
      <c r="H20" s="173" t="s">
        <v>127</v>
      </c>
      <c r="I20" s="173" t="s">
        <v>128</v>
      </c>
      <c r="J20" s="173" t="s">
        <v>129</v>
      </c>
      <c r="K20" s="175" t="s">
        <v>130</v>
      </c>
    </row>
    <row r="21" spans="2:11" ht="15.75" customHeight="1" x14ac:dyDescent="0.3">
      <c r="B21" s="209">
        <v>1</v>
      </c>
      <c r="C21" s="210" t="s">
        <v>250</v>
      </c>
      <c r="D21" s="210"/>
      <c r="E21" s="211"/>
      <c r="F21" s="212"/>
      <c r="G21" s="213"/>
      <c r="H21" s="211"/>
      <c r="I21" s="214"/>
      <c r="J21" s="212"/>
      <c r="K21" s="215"/>
    </row>
    <row r="22" spans="2:11" ht="15.75" customHeight="1" x14ac:dyDescent="0.3">
      <c r="B22" s="216" t="s">
        <v>132</v>
      </c>
      <c r="C22" s="217" t="s">
        <v>131</v>
      </c>
      <c r="D22" s="217"/>
      <c r="E22" s="211"/>
      <c r="F22" s="212"/>
      <c r="G22" s="213"/>
      <c r="H22" s="211"/>
      <c r="I22" s="214"/>
      <c r="J22" s="212"/>
      <c r="K22" s="215"/>
    </row>
    <row r="23" spans="2:11" ht="29.25" customHeight="1" x14ac:dyDescent="0.3">
      <c r="B23" s="218" t="s">
        <v>251</v>
      </c>
      <c r="C23" s="219" t="s">
        <v>252</v>
      </c>
      <c r="D23" s="220" t="s">
        <v>54</v>
      </c>
      <c r="E23" s="220">
        <f t="shared" ref="E23:E25" si="0">E$9</f>
        <v>800</v>
      </c>
      <c r="F23" s="220">
        <f>Parámetros!G45</f>
        <v>929</v>
      </c>
      <c r="G23" s="220">
        <f t="shared" ref="G23:G26" si="1">+F23*E23</f>
        <v>743200</v>
      </c>
      <c r="H23" s="220">
        <f t="shared" ref="H23:H26" si="2">E$16</f>
        <v>1</v>
      </c>
      <c r="I23" s="220">
        <f t="shared" ref="I23:I26" si="3">+H23*G23</f>
        <v>743200</v>
      </c>
      <c r="J23" s="220">
        <f t="shared" ref="J23:J26" si="4">I23-K23</f>
        <v>743200</v>
      </c>
      <c r="K23" s="221"/>
    </row>
    <row r="24" spans="2:11" ht="15.75" customHeight="1" x14ac:dyDescent="0.3">
      <c r="B24" s="218" t="s">
        <v>253</v>
      </c>
      <c r="C24" s="164" t="s">
        <v>57</v>
      </c>
      <c r="D24" s="220" t="s">
        <v>54</v>
      </c>
      <c r="E24" s="220">
        <f t="shared" si="0"/>
        <v>800</v>
      </c>
      <c r="F24" s="212">
        <f>Parámetros!G41</f>
        <v>433</v>
      </c>
      <c r="G24" s="220">
        <f t="shared" si="1"/>
        <v>346400</v>
      </c>
      <c r="H24" s="220">
        <f t="shared" si="2"/>
        <v>1</v>
      </c>
      <c r="I24" s="220">
        <f t="shared" si="3"/>
        <v>346400</v>
      </c>
      <c r="J24" s="212">
        <f t="shared" si="4"/>
        <v>346400</v>
      </c>
      <c r="K24" s="221"/>
    </row>
    <row r="25" spans="2:11" ht="15.75" customHeight="1" x14ac:dyDescent="0.3">
      <c r="B25" s="218" t="s">
        <v>254</v>
      </c>
      <c r="C25" s="164" t="s">
        <v>62</v>
      </c>
      <c r="D25" s="220" t="s">
        <v>54</v>
      </c>
      <c r="E25" s="220">
        <f t="shared" si="0"/>
        <v>800</v>
      </c>
      <c r="F25" s="212">
        <f>Parámetros!G46</f>
        <v>260</v>
      </c>
      <c r="G25" s="220">
        <f t="shared" ref="G25" si="5">E25*F25</f>
        <v>208000</v>
      </c>
      <c r="H25" s="220">
        <f t="shared" ref="H25" si="6">E$16</f>
        <v>1</v>
      </c>
      <c r="I25" s="220">
        <f t="shared" ref="I25" si="7">+H25*G25</f>
        <v>208000</v>
      </c>
      <c r="J25" s="212">
        <f t="shared" ref="J25" si="8">I25-K25</f>
        <v>208000</v>
      </c>
      <c r="K25" s="221"/>
    </row>
    <row r="26" spans="2:11" ht="15.75" customHeight="1" x14ac:dyDescent="0.3">
      <c r="B26" s="218" t="s">
        <v>296</v>
      </c>
      <c r="C26" s="164" t="s">
        <v>255</v>
      </c>
      <c r="D26" s="220" t="s">
        <v>44</v>
      </c>
      <c r="E26" s="212">
        <f>ROUND(E29+E30,0)</f>
        <v>65</v>
      </c>
      <c r="F26" s="212">
        <f>Parámetros!G47</f>
        <v>433</v>
      </c>
      <c r="G26" s="220">
        <f t="shared" si="1"/>
        <v>28145</v>
      </c>
      <c r="H26" s="220">
        <f t="shared" si="2"/>
        <v>1</v>
      </c>
      <c r="I26" s="211">
        <f t="shared" si="3"/>
        <v>28145</v>
      </c>
      <c r="J26" s="212">
        <f t="shared" si="4"/>
        <v>0</v>
      </c>
      <c r="K26" s="221">
        <f>I26</f>
        <v>28145</v>
      </c>
    </row>
    <row r="27" spans="2:11" ht="15.75" customHeight="1" x14ac:dyDescent="0.3">
      <c r="B27" s="896" t="s">
        <v>256</v>
      </c>
      <c r="C27" s="624"/>
      <c r="D27" s="624"/>
      <c r="E27" s="624"/>
      <c r="F27" s="212"/>
      <c r="G27" s="213">
        <f>SUM(G23:G26)</f>
        <v>1325745</v>
      </c>
      <c r="H27" s="213"/>
      <c r="I27" s="213">
        <f t="shared" ref="I27:K27" si="9">SUM(I23:I26)</f>
        <v>1325745</v>
      </c>
      <c r="J27" s="213">
        <f t="shared" si="9"/>
        <v>1297600</v>
      </c>
      <c r="K27" s="222">
        <f t="shared" si="9"/>
        <v>28145</v>
      </c>
    </row>
    <row r="28" spans="2:11" ht="15.75" customHeight="1" x14ac:dyDescent="0.3">
      <c r="B28" s="216" t="s">
        <v>133</v>
      </c>
      <c r="C28" s="217" t="s">
        <v>142</v>
      </c>
      <c r="D28" s="217"/>
      <c r="E28" s="214"/>
      <c r="F28" s="213"/>
      <c r="G28" s="213"/>
      <c r="H28" s="214"/>
      <c r="I28" s="214"/>
      <c r="J28" s="213"/>
      <c r="K28" s="222"/>
    </row>
    <row r="29" spans="2:11" ht="15.75" customHeight="1" x14ac:dyDescent="0.3">
      <c r="B29" s="223" t="s">
        <v>257</v>
      </c>
      <c r="C29" s="164" t="s">
        <v>84</v>
      </c>
      <c r="D29" s="211" t="s">
        <v>258</v>
      </c>
      <c r="E29" s="212">
        <f>E$12</f>
        <v>64</v>
      </c>
      <c r="F29" s="212">
        <f>Parámetros!D92</f>
        <v>7950</v>
      </c>
      <c r="G29" s="220">
        <f t="shared" ref="G29:G30" si="10">+F29*E29</f>
        <v>508800</v>
      </c>
      <c r="H29" s="220">
        <f t="shared" ref="H29:H30" si="11">E$16</f>
        <v>1</v>
      </c>
      <c r="I29" s="211">
        <f t="shared" ref="I29:I30" si="12">+H29*G29</f>
        <v>508800</v>
      </c>
      <c r="J29" s="212">
        <f t="shared" ref="J29:J30" si="13">I29-K29</f>
        <v>508800</v>
      </c>
      <c r="K29" s="221"/>
    </row>
    <row r="30" spans="2:11" ht="15.75" customHeight="1" x14ac:dyDescent="0.3">
      <c r="B30" s="223" t="s">
        <v>259</v>
      </c>
      <c r="C30" s="164" t="s">
        <v>91</v>
      </c>
      <c r="D30" s="211" t="s">
        <v>44</v>
      </c>
      <c r="E30" s="212">
        <f>E$13</f>
        <v>1</v>
      </c>
      <c r="F30" s="212">
        <f>Parámetros!D98</f>
        <v>64600</v>
      </c>
      <c r="G30" s="220">
        <f t="shared" si="10"/>
        <v>64600</v>
      </c>
      <c r="H30" s="220">
        <f t="shared" si="11"/>
        <v>1</v>
      </c>
      <c r="I30" s="211">
        <f t="shared" si="12"/>
        <v>64600</v>
      </c>
      <c r="J30" s="212">
        <f t="shared" si="13"/>
        <v>64600</v>
      </c>
      <c r="K30" s="221"/>
    </row>
    <row r="31" spans="2:11" ht="15.75" customHeight="1" x14ac:dyDescent="0.3">
      <c r="B31" s="896" t="s">
        <v>260</v>
      </c>
      <c r="C31" s="624"/>
      <c r="D31" s="624"/>
      <c r="E31" s="624"/>
      <c r="F31" s="212"/>
      <c r="G31" s="213">
        <f>SUM(G29:G30)</f>
        <v>573400</v>
      </c>
      <c r="H31" s="211"/>
      <c r="I31" s="213">
        <f t="shared" ref="I31:K31" si="14">SUM(I29:I30)</f>
        <v>573400</v>
      </c>
      <c r="J31" s="213">
        <f t="shared" si="14"/>
        <v>573400</v>
      </c>
      <c r="K31" s="222">
        <f t="shared" si="14"/>
        <v>0</v>
      </c>
    </row>
    <row r="32" spans="2:11" ht="15.75" customHeight="1" x14ac:dyDescent="0.3">
      <c r="B32" s="216" t="s">
        <v>134</v>
      </c>
      <c r="C32" s="217" t="s">
        <v>151</v>
      </c>
      <c r="D32" s="217"/>
      <c r="E32" s="211"/>
      <c r="F32" s="212"/>
      <c r="G32" s="213"/>
      <c r="H32" s="211"/>
      <c r="I32" s="214"/>
      <c r="J32" s="212"/>
      <c r="K32" s="215"/>
    </row>
    <row r="33" spans="2:11" ht="15.75" customHeight="1" x14ac:dyDescent="0.3">
      <c r="B33" s="223" t="s">
        <v>261</v>
      </c>
      <c r="C33" s="164" t="s">
        <v>5</v>
      </c>
      <c r="D33" s="168">
        <v>0.05</v>
      </c>
      <c r="E33" s="212">
        <v>1</v>
      </c>
      <c r="F33" s="212">
        <f>ROUND(D33*G27,0)</f>
        <v>66287</v>
      </c>
      <c r="G33" s="220">
        <f t="shared" ref="G33:G34" si="15">+F33*E33</f>
        <v>66287</v>
      </c>
      <c r="H33" s="220">
        <f t="shared" ref="H33:H34" si="16">E$16</f>
        <v>1</v>
      </c>
      <c r="I33" s="211">
        <f t="shared" ref="I33:I34" si="17">+H33*G33</f>
        <v>66287</v>
      </c>
      <c r="J33" s="212">
        <f t="shared" ref="J33:J34" si="18">I33-K33</f>
        <v>66287</v>
      </c>
      <c r="K33" s="221"/>
    </row>
    <row r="34" spans="2:11" ht="15.75" customHeight="1" x14ac:dyDescent="0.3">
      <c r="B34" s="223" t="s">
        <v>262</v>
      </c>
      <c r="C34" s="164" t="s">
        <v>263</v>
      </c>
      <c r="D34" s="168">
        <v>0.2</v>
      </c>
      <c r="E34" s="212">
        <v>1</v>
      </c>
      <c r="F34" s="212">
        <f>ROUND(D34*G31,0)</f>
        <v>114680</v>
      </c>
      <c r="G34" s="220">
        <f t="shared" si="15"/>
        <v>114680</v>
      </c>
      <c r="H34" s="220">
        <f t="shared" si="16"/>
        <v>1</v>
      </c>
      <c r="I34" s="211">
        <f t="shared" si="17"/>
        <v>114680</v>
      </c>
      <c r="J34" s="212">
        <f t="shared" si="18"/>
        <v>0</v>
      </c>
      <c r="K34" s="221">
        <f>I34</f>
        <v>114680</v>
      </c>
    </row>
    <row r="35" spans="2:11" ht="15.75" customHeight="1" x14ac:dyDescent="0.3">
      <c r="B35" s="896" t="s">
        <v>264</v>
      </c>
      <c r="C35" s="624"/>
      <c r="D35" s="624"/>
      <c r="E35" s="624"/>
      <c r="F35" s="212"/>
      <c r="G35" s="213">
        <f>SUM(G33:G34)</f>
        <v>180967</v>
      </c>
      <c r="H35" s="214"/>
      <c r="I35" s="213">
        <f t="shared" ref="I35:K35" si="19">SUM(I33:I34)</f>
        <v>180967</v>
      </c>
      <c r="J35" s="213">
        <f t="shared" si="19"/>
        <v>66287</v>
      </c>
      <c r="K35" s="222">
        <f t="shared" si="19"/>
        <v>114680</v>
      </c>
    </row>
    <row r="36" spans="2:11" ht="15.75" customHeight="1" x14ac:dyDescent="0.3">
      <c r="B36" s="896" t="s">
        <v>265</v>
      </c>
      <c r="C36" s="624"/>
      <c r="D36" s="624"/>
      <c r="E36" s="624"/>
      <c r="F36" s="224"/>
      <c r="G36" s="225">
        <f>G35+G31+G27</f>
        <v>2080112</v>
      </c>
      <c r="H36" s="208"/>
      <c r="I36" s="213">
        <f t="shared" ref="I36:K36" si="20">I35+I31+I27</f>
        <v>2080112</v>
      </c>
      <c r="J36" s="213">
        <f t="shared" si="20"/>
        <v>1937287</v>
      </c>
      <c r="K36" s="222">
        <f t="shared" si="20"/>
        <v>142825</v>
      </c>
    </row>
    <row r="37" spans="2:11" ht="15.75" customHeight="1" x14ac:dyDescent="0.3">
      <c r="B37" s="209">
        <v>2</v>
      </c>
      <c r="C37" s="217" t="s">
        <v>266</v>
      </c>
      <c r="D37" s="217"/>
      <c r="E37" s="208"/>
      <c r="F37" s="217"/>
      <c r="G37" s="225"/>
      <c r="H37" s="196"/>
      <c r="I37" s="225"/>
      <c r="J37" s="226"/>
      <c r="K37" s="227"/>
    </row>
    <row r="38" spans="2:11" ht="15.75" customHeight="1" x14ac:dyDescent="0.3">
      <c r="B38" s="223" t="s">
        <v>143</v>
      </c>
      <c r="C38" s="217" t="s">
        <v>131</v>
      </c>
      <c r="D38" s="217"/>
      <c r="E38" s="165"/>
      <c r="F38" s="212"/>
      <c r="G38" s="213"/>
      <c r="H38" s="220"/>
      <c r="I38" s="212"/>
      <c r="J38" s="212"/>
      <c r="K38" s="215"/>
    </row>
    <row r="39" spans="2:11" ht="15.75" customHeight="1" x14ac:dyDescent="0.3">
      <c r="B39" s="223" t="s">
        <v>267</v>
      </c>
      <c r="C39" s="164" t="s">
        <v>60</v>
      </c>
      <c r="D39" s="165" t="s">
        <v>38</v>
      </c>
      <c r="E39" s="212">
        <f t="shared" ref="E39:E40" si="21">ROUND(E$9*E$10,0)</f>
        <v>160</v>
      </c>
      <c r="F39" s="212">
        <f>Parámetros!G44</f>
        <v>1083</v>
      </c>
      <c r="G39" s="212">
        <f t="shared" ref="G39:G44" si="22">E39*F39</f>
        <v>173280</v>
      </c>
      <c r="H39" s="220">
        <f t="shared" ref="H39:H44" si="23">E$17</f>
        <v>0</v>
      </c>
      <c r="I39" s="212">
        <f t="shared" ref="I39:I44" si="24">+H39*G39</f>
        <v>0</v>
      </c>
      <c r="J39" s="212">
        <f t="shared" ref="J39:J44" si="25">I39-K39</f>
        <v>0</v>
      </c>
      <c r="K39" s="215"/>
    </row>
    <row r="40" spans="2:11" ht="15.75" customHeight="1" x14ac:dyDescent="0.3">
      <c r="B40" s="223" t="s">
        <v>268</v>
      </c>
      <c r="C40" s="164" t="s">
        <v>56</v>
      </c>
      <c r="D40" s="165" t="s">
        <v>54</v>
      </c>
      <c r="E40" s="212">
        <f t="shared" si="21"/>
        <v>160</v>
      </c>
      <c r="F40" s="212">
        <f>Parámetros!G40</f>
        <v>867</v>
      </c>
      <c r="G40" s="212">
        <f t="shared" si="22"/>
        <v>138720</v>
      </c>
      <c r="H40" s="220">
        <f t="shared" si="23"/>
        <v>0</v>
      </c>
      <c r="I40" s="212">
        <f t="shared" si="24"/>
        <v>0</v>
      </c>
      <c r="J40" s="212">
        <f t="shared" si="25"/>
        <v>0</v>
      </c>
      <c r="K40" s="215"/>
    </row>
    <row r="41" spans="2:11" ht="15.75" customHeight="1" x14ac:dyDescent="0.3">
      <c r="B41" s="223" t="s">
        <v>269</v>
      </c>
      <c r="C41" s="164" t="s">
        <v>61</v>
      </c>
      <c r="D41" s="165" t="s">
        <v>54</v>
      </c>
      <c r="E41" s="212">
        <f t="shared" ref="E41:E43" si="26">E$9</f>
        <v>800</v>
      </c>
      <c r="F41" s="212">
        <f>Parámetros!G45</f>
        <v>929</v>
      </c>
      <c r="G41" s="212">
        <f t="shared" si="22"/>
        <v>743200</v>
      </c>
      <c r="H41" s="220">
        <f t="shared" si="23"/>
        <v>0</v>
      </c>
      <c r="I41" s="212">
        <f t="shared" si="24"/>
        <v>0</v>
      </c>
      <c r="J41" s="212">
        <f t="shared" si="25"/>
        <v>0</v>
      </c>
      <c r="K41" s="215"/>
    </row>
    <row r="42" spans="2:11" ht="15.75" customHeight="1" x14ac:dyDescent="0.3">
      <c r="B42" s="223" t="s">
        <v>270</v>
      </c>
      <c r="C42" s="164" t="s">
        <v>57</v>
      </c>
      <c r="D42" s="165" t="s">
        <v>54</v>
      </c>
      <c r="E42" s="212">
        <f t="shared" si="26"/>
        <v>800</v>
      </c>
      <c r="F42" s="212">
        <f>Parámetros!G41</f>
        <v>433</v>
      </c>
      <c r="G42" s="212">
        <f t="shared" si="22"/>
        <v>346400</v>
      </c>
      <c r="H42" s="220">
        <f t="shared" si="23"/>
        <v>0</v>
      </c>
      <c r="I42" s="212">
        <f t="shared" si="24"/>
        <v>0</v>
      </c>
      <c r="J42" s="212">
        <f t="shared" si="25"/>
        <v>0</v>
      </c>
      <c r="K42" s="215"/>
    </row>
    <row r="43" spans="2:11" ht="15.75" customHeight="1" x14ac:dyDescent="0.3">
      <c r="B43" s="223" t="s">
        <v>271</v>
      </c>
      <c r="C43" s="164" t="s">
        <v>62</v>
      </c>
      <c r="D43" s="165" t="s">
        <v>54</v>
      </c>
      <c r="E43" s="212">
        <f t="shared" si="26"/>
        <v>800</v>
      </c>
      <c r="F43" s="212">
        <f>Parámetros!G46</f>
        <v>260</v>
      </c>
      <c r="G43" s="212">
        <f t="shared" si="22"/>
        <v>208000</v>
      </c>
      <c r="H43" s="220">
        <f t="shared" si="23"/>
        <v>0</v>
      </c>
      <c r="I43" s="212">
        <f t="shared" si="24"/>
        <v>0</v>
      </c>
      <c r="J43" s="212">
        <f t="shared" si="25"/>
        <v>0</v>
      </c>
      <c r="K43" s="215"/>
    </row>
    <row r="44" spans="2:11" ht="15.75" customHeight="1" x14ac:dyDescent="0.3">
      <c r="B44" s="223" t="s">
        <v>272</v>
      </c>
      <c r="C44" s="164" t="s">
        <v>63</v>
      </c>
      <c r="D44" s="165" t="s">
        <v>44</v>
      </c>
      <c r="E44" s="212">
        <f>ROUND(E47*2+E48+E49+E50,0)</f>
        <v>385</v>
      </c>
      <c r="F44" s="212">
        <f>Parámetros!G47</f>
        <v>433</v>
      </c>
      <c r="G44" s="212">
        <f t="shared" si="22"/>
        <v>166705</v>
      </c>
      <c r="H44" s="220">
        <f t="shared" si="23"/>
        <v>0</v>
      </c>
      <c r="I44" s="212">
        <f t="shared" si="24"/>
        <v>0</v>
      </c>
      <c r="J44" s="212">
        <f t="shared" si="25"/>
        <v>0</v>
      </c>
      <c r="K44" s="215">
        <f>I44</f>
        <v>0</v>
      </c>
    </row>
    <row r="45" spans="2:11" ht="15.75" customHeight="1" x14ac:dyDescent="0.3">
      <c r="B45" s="896" t="s">
        <v>273</v>
      </c>
      <c r="C45" s="624"/>
      <c r="D45" s="624"/>
      <c r="E45" s="624"/>
      <c r="F45" s="212"/>
      <c r="G45" s="213">
        <f>SUM(G39:G44)</f>
        <v>1776305</v>
      </c>
      <c r="H45" s="213"/>
      <c r="I45" s="213">
        <f t="shared" ref="I45:K45" si="27">SUM(I39:I44)</f>
        <v>0</v>
      </c>
      <c r="J45" s="213">
        <f t="shared" si="27"/>
        <v>0</v>
      </c>
      <c r="K45" s="222">
        <f t="shared" si="27"/>
        <v>0</v>
      </c>
    </row>
    <row r="46" spans="2:11" ht="15.75" customHeight="1" x14ac:dyDescent="0.3">
      <c r="B46" s="216" t="s">
        <v>144</v>
      </c>
      <c r="C46" s="217" t="s">
        <v>142</v>
      </c>
      <c r="D46" s="217"/>
      <c r="E46" s="165"/>
      <c r="F46" s="212"/>
      <c r="G46" s="213"/>
      <c r="H46" s="220"/>
      <c r="I46" s="212"/>
      <c r="J46" s="212"/>
      <c r="K46" s="215"/>
    </row>
    <row r="47" spans="2:11" ht="15.75" customHeight="1" x14ac:dyDescent="0.3">
      <c r="B47" s="223" t="s">
        <v>274</v>
      </c>
      <c r="C47" s="164" t="s">
        <v>92</v>
      </c>
      <c r="D47" s="165" t="s">
        <v>73</v>
      </c>
      <c r="E47" s="212">
        <f>ROUND(E9*E10,0)</f>
        <v>160</v>
      </c>
      <c r="F47" s="212">
        <v>0</v>
      </c>
      <c r="G47" s="212">
        <f t="shared" ref="G47:G50" si="28">E47*F47</f>
        <v>0</v>
      </c>
      <c r="H47" s="220">
        <f>+I$19</f>
        <v>0</v>
      </c>
      <c r="I47" s="212">
        <f t="shared" ref="I47:I50" si="29">+H47*G47</f>
        <v>0</v>
      </c>
      <c r="J47" s="212">
        <f t="shared" ref="J47:J50" si="30">I47-K47</f>
        <v>0</v>
      </c>
      <c r="K47" s="215"/>
    </row>
    <row r="48" spans="2:11" ht="15.75" customHeight="1" x14ac:dyDescent="0.3">
      <c r="B48" s="223" t="s">
        <v>275</v>
      </c>
      <c r="C48" s="164" t="s">
        <v>86</v>
      </c>
      <c r="D48" s="165" t="s">
        <v>44</v>
      </c>
      <c r="E48" s="228">
        <f>E15</f>
        <v>0.48</v>
      </c>
      <c r="F48" s="212">
        <f>Parámetros!D94</f>
        <v>75000</v>
      </c>
      <c r="G48" s="212">
        <f t="shared" si="28"/>
        <v>36000</v>
      </c>
      <c r="H48" s="220">
        <f t="shared" ref="H48:H50" si="31">E$17</f>
        <v>0</v>
      </c>
      <c r="I48" s="212">
        <f t="shared" si="29"/>
        <v>0</v>
      </c>
      <c r="J48" s="212">
        <f t="shared" si="30"/>
        <v>0</v>
      </c>
      <c r="K48" s="215"/>
    </row>
    <row r="49" spans="2:11" ht="15.75" customHeight="1" x14ac:dyDescent="0.3">
      <c r="B49" s="223" t="s">
        <v>276</v>
      </c>
      <c r="C49" s="164" t="s">
        <v>84</v>
      </c>
      <c r="D49" s="165" t="s">
        <v>44</v>
      </c>
      <c r="E49" s="212">
        <f>+E12</f>
        <v>64</v>
      </c>
      <c r="F49" s="212">
        <f>Parámetros!D92</f>
        <v>7950</v>
      </c>
      <c r="G49" s="212">
        <f t="shared" si="28"/>
        <v>508800</v>
      </c>
      <c r="H49" s="220">
        <f t="shared" si="31"/>
        <v>0</v>
      </c>
      <c r="I49" s="212">
        <f t="shared" si="29"/>
        <v>0</v>
      </c>
      <c r="J49" s="212">
        <f t="shared" si="30"/>
        <v>0</v>
      </c>
      <c r="K49" s="215"/>
    </row>
    <row r="50" spans="2:11" ht="15.75" customHeight="1" x14ac:dyDescent="0.3">
      <c r="B50" s="223" t="s">
        <v>277</v>
      </c>
      <c r="C50" s="164" t="s">
        <v>91</v>
      </c>
      <c r="D50" s="165" t="s">
        <v>44</v>
      </c>
      <c r="E50" s="212">
        <v>1</v>
      </c>
      <c r="F50" s="212">
        <f>Parámetros!D98</f>
        <v>64600</v>
      </c>
      <c r="G50" s="212">
        <f t="shared" si="28"/>
        <v>64600</v>
      </c>
      <c r="H50" s="220">
        <f t="shared" si="31"/>
        <v>0</v>
      </c>
      <c r="I50" s="212">
        <f t="shared" si="29"/>
        <v>0</v>
      </c>
      <c r="J50" s="212">
        <f t="shared" si="30"/>
        <v>0</v>
      </c>
      <c r="K50" s="215"/>
    </row>
    <row r="51" spans="2:11" ht="15.75" customHeight="1" x14ac:dyDescent="0.3">
      <c r="B51" s="896" t="s">
        <v>278</v>
      </c>
      <c r="C51" s="624"/>
      <c r="D51" s="624"/>
      <c r="E51" s="624"/>
      <c r="F51" s="212"/>
      <c r="G51" s="213">
        <f>SUM(G47:G50)</f>
        <v>609400</v>
      </c>
      <c r="H51" s="213"/>
      <c r="I51" s="213">
        <f t="shared" ref="I51:K51" si="32">SUM(I47:I50)</f>
        <v>0</v>
      </c>
      <c r="J51" s="213">
        <f t="shared" si="32"/>
        <v>0</v>
      </c>
      <c r="K51" s="222">
        <f t="shared" si="32"/>
        <v>0</v>
      </c>
    </row>
    <row r="52" spans="2:11" ht="15.75" customHeight="1" x14ac:dyDescent="0.3">
      <c r="B52" s="216" t="s">
        <v>145</v>
      </c>
      <c r="C52" s="217" t="s">
        <v>151</v>
      </c>
      <c r="D52" s="217"/>
      <c r="E52" s="165"/>
      <c r="F52" s="212"/>
      <c r="G52" s="212"/>
      <c r="H52" s="220"/>
      <c r="I52" s="212"/>
      <c r="J52" s="212"/>
      <c r="K52" s="215"/>
    </row>
    <row r="53" spans="2:11" ht="15.75" customHeight="1" x14ac:dyDescent="0.3">
      <c r="B53" s="223" t="s">
        <v>279</v>
      </c>
      <c r="C53" s="164" t="s">
        <v>5</v>
      </c>
      <c r="D53" s="168">
        <v>0.05</v>
      </c>
      <c r="E53" s="212">
        <v>1</v>
      </c>
      <c r="F53" s="212">
        <f>ROUND(D53*G45,0)</f>
        <v>88815</v>
      </c>
      <c r="G53" s="212">
        <f t="shared" ref="G53:G54" si="33">E53*F53</f>
        <v>88815</v>
      </c>
      <c r="H53" s="220">
        <f t="shared" ref="H53:H54" si="34">E$17</f>
        <v>0</v>
      </c>
      <c r="I53" s="212">
        <f t="shared" ref="I53:I54" si="35">+H53*G53</f>
        <v>0</v>
      </c>
      <c r="J53" s="212">
        <f t="shared" ref="J53:J54" si="36">I53-K53</f>
        <v>0</v>
      </c>
      <c r="K53" s="215">
        <f>I53</f>
        <v>0</v>
      </c>
    </row>
    <row r="54" spans="2:11" ht="15.75" customHeight="1" x14ac:dyDescent="0.3">
      <c r="B54" s="223" t="s">
        <v>280</v>
      </c>
      <c r="C54" s="164" t="s">
        <v>7</v>
      </c>
      <c r="D54" s="168">
        <v>0.2</v>
      </c>
      <c r="E54" s="212">
        <v>1</v>
      </c>
      <c r="F54" s="212">
        <f>ROUND(D54*G51,0)</f>
        <v>121880</v>
      </c>
      <c r="G54" s="212">
        <f t="shared" si="33"/>
        <v>121880</v>
      </c>
      <c r="H54" s="220">
        <f t="shared" si="34"/>
        <v>0</v>
      </c>
      <c r="I54" s="212">
        <f t="shared" si="35"/>
        <v>0</v>
      </c>
      <c r="J54" s="212">
        <f t="shared" si="36"/>
        <v>0</v>
      </c>
      <c r="K54" s="215">
        <f>I54</f>
        <v>0</v>
      </c>
    </row>
    <row r="55" spans="2:11" ht="15.75" customHeight="1" x14ac:dyDescent="0.3">
      <c r="B55" s="896" t="s">
        <v>281</v>
      </c>
      <c r="C55" s="624"/>
      <c r="D55" s="624"/>
      <c r="E55" s="624"/>
      <c r="F55" s="212"/>
      <c r="G55" s="213">
        <f>SUM(G53:G54)</f>
        <v>210695</v>
      </c>
      <c r="H55" s="213"/>
      <c r="I55" s="213">
        <f t="shared" ref="I55:K55" si="37">SUM(I52:I54)</f>
        <v>0</v>
      </c>
      <c r="J55" s="213">
        <f t="shared" si="37"/>
        <v>0</v>
      </c>
      <c r="K55" s="222">
        <f t="shared" si="37"/>
        <v>0</v>
      </c>
    </row>
    <row r="56" spans="2:11" ht="15.75" customHeight="1" x14ac:dyDescent="0.3">
      <c r="B56" s="896" t="s">
        <v>282</v>
      </c>
      <c r="C56" s="624"/>
      <c r="D56" s="624"/>
      <c r="E56" s="624"/>
      <c r="F56" s="212"/>
      <c r="G56" s="213">
        <f>G55+G51+G45</f>
        <v>2596400</v>
      </c>
      <c r="H56" s="213"/>
      <c r="I56" s="213">
        <f t="shared" ref="I56:K56" si="38">I55+I51+I45</f>
        <v>0</v>
      </c>
      <c r="J56" s="213">
        <f t="shared" si="38"/>
        <v>0</v>
      </c>
      <c r="K56" s="222">
        <f t="shared" si="38"/>
        <v>0</v>
      </c>
    </row>
    <row r="57" spans="2:11" ht="15.75" customHeight="1" x14ac:dyDescent="0.3">
      <c r="B57" s="209">
        <v>3</v>
      </c>
      <c r="C57" s="899" t="s">
        <v>283</v>
      </c>
      <c r="D57" s="624"/>
      <c r="E57" s="165"/>
      <c r="F57" s="212"/>
      <c r="G57" s="213"/>
      <c r="H57" s="220"/>
      <c r="I57" s="213"/>
      <c r="J57" s="220"/>
      <c r="K57" s="221"/>
    </row>
    <row r="58" spans="2:11" ht="15.75" customHeight="1" x14ac:dyDescent="0.3">
      <c r="B58" s="216" t="s">
        <v>169</v>
      </c>
      <c r="C58" s="217" t="s">
        <v>131</v>
      </c>
      <c r="D58" s="217"/>
      <c r="E58" s="211"/>
      <c r="F58" s="212"/>
      <c r="G58" s="213"/>
      <c r="H58" s="211"/>
      <c r="I58" s="214"/>
      <c r="J58" s="212"/>
      <c r="K58" s="215"/>
    </row>
    <row r="59" spans="2:11" ht="30" customHeight="1" x14ac:dyDescent="0.3">
      <c r="B59" s="223" t="s">
        <v>284</v>
      </c>
      <c r="C59" s="219" t="s">
        <v>252</v>
      </c>
      <c r="D59" s="220" t="s">
        <v>54</v>
      </c>
      <c r="E59" s="220">
        <f t="shared" ref="E59:E61" si="39">E$9</f>
        <v>800</v>
      </c>
      <c r="F59" s="220">
        <f>Parámetros!G45</f>
        <v>929</v>
      </c>
      <c r="G59" s="220">
        <f t="shared" ref="G59:G62" si="40">E59*F59</f>
        <v>743200</v>
      </c>
      <c r="H59" s="220">
        <f t="shared" ref="H59:H63" si="41">E$18</f>
        <v>0</v>
      </c>
      <c r="I59" s="220">
        <f t="shared" ref="I59:I62" si="42">+H59*G59</f>
        <v>0</v>
      </c>
      <c r="J59" s="220">
        <f t="shared" ref="J59:J62" si="43">I59-K59</f>
        <v>0</v>
      </c>
      <c r="K59" s="215"/>
    </row>
    <row r="60" spans="2:11" ht="15.75" customHeight="1" x14ac:dyDescent="0.3">
      <c r="B60" s="223" t="s">
        <v>285</v>
      </c>
      <c r="C60" s="164" t="s">
        <v>57</v>
      </c>
      <c r="D60" s="220" t="s">
        <v>54</v>
      </c>
      <c r="E60" s="220">
        <f t="shared" si="39"/>
        <v>800</v>
      </c>
      <c r="F60" s="212">
        <f>Parámetros!G41</f>
        <v>433</v>
      </c>
      <c r="G60" s="220">
        <f t="shared" si="40"/>
        <v>346400</v>
      </c>
      <c r="H60" s="220">
        <f t="shared" si="41"/>
        <v>0</v>
      </c>
      <c r="I60" s="220">
        <f t="shared" si="42"/>
        <v>0</v>
      </c>
      <c r="J60" s="212">
        <f t="shared" si="43"/>
        <v>0</v>
      </c>
      <c r="K60" s="215"/>
    </row>
    <row r="61" spans="2:11" ht="15.75" customHeight="1" x14ac:dyDescent="0.3">
      <c r="B61" s="223" t="s">
        <v>286</v>
      </c>
      <c r="C61" s="164" t="s">
        <v>62</v>
      </c>
      <c r="D61" s="220" t="s">
        <v>54</v>
      </c>
      <c r="E61" s="220">
        <f t="shared" si="39"/>
        <v>800</v>
      </c>
      <c r="F61" s="212">
        <f>Parámetros!G46</f>
        <v>260</v>
      </c>
      <c r="G61" s="220">
        <f t="shared" si="40"/>
        <v>208000</v>
      </c>
      <c r="H61" s="220"/>
      <c r="I61" s="220"/>
      <c r="J61" s="212"/>
      <c r="K61" s="215"/>
    </row>
    <row r="62" spans="2:11" ht="15.75" customHeight="1" x14ac:dyDescent="0.3">
      <c r="B62" s="223" t="s">
        <v>297</v>
      </c>
      <c r="C62" s="164" t="s">
        <v>63</v>
      </c>
      <c r="D62" s="220" t="s">
        <v>44</v>
      </c>
      <c r="E62" s="212">
        <f>ROUND(E65+E66,0)</f>
        <v>65</v>
      </c>
      <c r="F62" s="212">
        <f>Parámetros!G47</f>
        <v>433</v>
      </c>
      <c r="G62" s="220">
        <f t="shared" si="40"/>
        <v>28145</v>
      </c>
      <c r="H62" s="220">
        <f t="shared" si="41"/>
        <v>0</v>
      </c>
      <c r="I62" s="220">
        <f t="shared" si="42"/>
        <v>0</v>
      </c>
      <c r="J62" s="212">
        <f t="shared" si="43"/>
        <v>0</v>
      </c>
      <c r="K62" s="215">
        <f>I62</f>
        <v>0</v>
      </c>
    </row>
    <row r="63" spans="2:11" ht="15.75" customHeight="1" x14ac:dyDescent="0.3">
      <c r="B63" s="896" t="s">
        <v>287</v>
      </c>
      <c r="C63" s="624"/>
      <c r="D63" s="624"/>
      <c r="E63" s="624"/>
      <c r="F63" s="212"/>
      <c r="G63" s="213">
        <f>SUM(G59:G62)</f>
        <v>1325745</v>
      </c>
      <c r="H63" s="220">
        <f t="shared" si="41"/>
        <v>0</v>
      </c>
      <c r="I63" s="213">
        <f t="shared" ref="I63:K63" si="44">SUM(I59:I62)</f>
        <v>0</v>
      </c>
      <c r="J63" s="213">
        <f t="shared" si="44"/>
        <v>0</v>
      </c>
      <c r="K63" s="222">
        <f t="shared" si="44"/>
        <v>0</v>
      </c>
    </row>
    <row r="64" spans="2:11" ht="15.75" customHeight="1" x14ac:dyDescent="0.3">
      <c r="B64" s="216" t="s">
        <v>152</v>
      </c>
      <c r="C64" s="217" t="s">
        <v>142</v>
      </c>
      <c r="D64" s="217"/>
      <c r="E64" s="214"/>
      <c r="F64" s="213"/>
      <c r="G64" s="213"/>
      <c r="H64" s="214"/>
      <c r="I64" s="214"/>
      <c r="J64" s="213"/>
      <c r="K64" s="222"/>
    </row>
    <row r="65" spans="2:11" ht="15.75" customHeight="1" x14ac:dyDescent="0.3">
      <c r="B65" s="223" t="s">
        <v>288</v>
      </c>
      <c r="C65" s="164" t="s">
        <v>84</v>
      </c>
      <c r="D65" s="211" t="s">
        <v>258</v>
      </c>
      <c r="E65" s="212">
        <f>E$12</f>
        <v>64</v>
      </c>
      <c r="F65" s="212">
        <f>Parámetros!D92</f>
        <v>7950</v>
      </c>
      <c r="G65" s="220">
        <f t="shared" ref="G65:G66" si="45">E65*F65</f>
        <v>508800</v>
      </c>
      <c r="H65" s="220">
        <f t="shared" ref="H65:H66" si="46">E$18</f>
        <v>0</v>
      </c>
      <c r="I65" s="211">
        <f t="shared" ref="I65:I66" si="47">+H65*G65</f>
        <v>0</v>
      </c>
      <c r="J65" s="220">
        <f t="shared" ref="J65:J66" si="48">I65-K65</f>
        <v>0</v>
      </c>
      <c r="K65" s="215"/>
    </row>
    <row r="66" spans="2:11" ht="15.75" customHeight="1" x14ac:dyDescent="0.3">
      <c r="B66" s="223" t="s">
        <v>289</v>
      </c>
      <c r="C66" s="164" t="s">
        <v>91</v>
      </c>
      <c r="D66" s="211" t="s">
        <v>44</v>
      </c>
      <c r="E66" s="212">
        <f>E$13</f>
        <v>1</v>
      </c>
      <c r="F66" s="212">
        <f>Parámetros!D98</f>
        <v>64600</v>
      </c>
      <c r="G66" s="220">
        <f t="shared" si="45"/>
        <v>64600</v>
      </c>
      <c r="H66" s="220">
        <f t="shared" si="46"/>
        <v>0</v>
      </c>
      <c r="I66" s="211">
        <f t="shared" si="47"/>
        <v>0</v>
      </c>
      <c r="J66" s="220">
        <f t="shared" si="48"/>
        <v>0</v>
      </c>
      <c r="K66" s="215"/>
    </row>
    <row r="67" spans="2:11" ht="15.75" customHeight="1" x14ac:dyDescent="0.3">
      <c r="B67" s="896" t="s">
        <v>290</v>
      </c>
      <c r="C67" s="624"/>
      <c r="D67" s="624"/>
      <c r="E67" s="624"/>
      <c r="F67" s="212"/>
      <c r="G67" s="213">
        <f>SUM(G65:G66)</f>
        <v>573400</v>
      </c>
      <c r="H67" s="213"/>
      <c r="I67" s="213">
        <f t="shared" ref="I67:K67" si="49">SUM(I65:I66)</f>
        <v>0</v>
      </c>
      <c r="J67" s="213">
        <f t="shared" si="49"/>
        <v>0</v>
      </c>
      <c r="K67" s="222">
        <f t="shared" si="49"/>
        <v>0</v>
      </c>
    </row>
    <row r="68" spans="2:11" ht="15.75" customHeight="1" x14ac:dyDescent="0.3">
      <c r="B68" s="216" t="s">
        <v>134</v>
      </c>
      <c r="C68" s="217" t="s">
        <v>151</v>
      </c>
      <c r="D68" s="217"/>
      <c r="E68" s="211"/>
      <c r="F68" s="212"/>
      <c r="G68" s="213"/>
      <c r="H68" s="211"/>
      <c r="I68" s="214"/>
      <c r="J68" s="212"/>
      <c r="K68" s="215"/>
    </row>
    <row r="69" spans="2:11" ht="15.75" customHeight="1" x14ac:dyDescent="0.3">
      <c r="B69" s="223" t="s">
        <v>291</v>
      </c>
      <c r="C69" s="164" t="s">
        <v>5</v>
      </c>
      <c r="D69" s="168">
        <v>0.05</v>
      </c>
      <c r="E69" s="212">
        <v>1</v>
      </c>
      <c r="F69" s="212">
        <f>ROUND(G63*D69,0)</f>
        <v>66287</v>
      </c>
      <c r="G69" s="220">
        <f t="shared" ref="G69:G70" si="50">E69*F69</f>
        <v>66287</v>
      </c>
      <c r="H69" s="220">
        <f t="shared" ref="H69:H70" si="51">E$18</f>
        <v>0</v>
      </c>
      <c r="I69" s="211">
        <f t="shared" ref="I69:I70" si="52">+H69*G69</f>
        <v>0</v>
      </c>
      <c r="J69" s="220">
        <f t="shared" ref="J69:J70" si="53">I69-K69</f>
        <v>0</v>
      </c>
      <c r="K69" s="215">
        <f t="shared" ref="K69:K70" si="54">I69</f>
        <v>0</v>
      </c>
    </row>
    <row r="70" spans="2:11" ht="15.75" customHeight="1" x14ac:dyDescent="0.3">
      <c r="B70" s="223" t="s">
        <v>292</v>
      </c>
      <c r="C70" s="164" t="s">
        <v>263</v>
      </c>
      <c r="D70" s="168">
        <v>0.2</v>
      </c>
      <c r="E70" s="212">
        <v>1</v>
      </c>
      <c r="F70" s="212">
        <f>ROUND(G67*D70,0)</f>
        <v>114680</v>
      </c>
      <c r="G70" s="220">
        <f t="shared" si="50"/>
        <v>114680</v>
      </c>
      <c r="H70" s="220">
        <f t="shared" si="51"/>
        <v>0</v>
      </c>
      <c r="I70" s="211">
        <f t="shared" si="52"/>
        <v>0</v>
      </c>
      <c r="J70" s="220">
        <f t="shared" si="53"/>
        <v>0</v>
      </c>
      <c r="K70" s="222">
        <f t="shared" si="54"/>
        <v>0</v>
      </c>
    </row>
    <row r="71" spans="2:11" ht="15.75" customHeight="1" x14ac:dyDescent="0.3">
      <c r="B71" s="896" t="s">
        <v>293</v>
      </c>
      <c r="C71" s="624"/>
      <c r="D71" s="624"/>
      <c r="E71" s="624"/>
      <c r="F71" s="212"/>
      <c r="G71" s="213">
        <f>SUM(G69:G70)</f>
        <v>180967</v>
      </c>
      <c r="H71" s="213"/>
      <c r="I71" s="213">
        <f t="shared" ref="I71:K71" si="55">SUM(I69:I70)</f>
        <v>0</v>
      </c>
      <c r="J71" s="213">
        <f t="shared" si="55"/>
        <v>0</v>
      </c>
      <c r="K71" s="222">
        <f t="shared" si="55"/>
        <v>0</v>
      </c>
    </row>
    <row r="72" spans="2:11" ht="15.75" customHeight="1" x14ac:dyDescent="0.3">
      <c r="B72" s="896" t="s">
        <v>294</v>
      </c>
      <c r="C72" s="624"/>
      <c r="D72" s="624"/>
      <c r="E72" s="624"/>
      <c r="F72" s="224"/>
      <c r="G72" s="225">
        <f>G71+G67+G63</f>
        <v>2080112</v>
      </c>
      <c r="H72" s="225"/>
      <c r="I72" s="213">
        <f t="shared" ref="I72:K72" si="56">I71+I67+I63</f>
        <v>0</v>
      </c>
      <c r="J72" s="213">
        <f t="shared" si="56"/>
        <v>0</v>
      </c>
      <c r="K72" s="222">
        <f t="shared" si="56"/>
        <v>0</v>
      </c>
    </row>
    <row r="73" spans="2:11" ht="15.75" customHeight="1" thickBot="1" x14ac:dyDescent="0.35">
      <c r="B73" s="897" t="s">
        <v>295</v>
      </c>
      <c r="C73" s="898"/>
      <c r="D73" s="898"/>
      <c r="E73" s="898"/>
      <c r="F73" s="176"/>
      <c r="G73" s="177">
        <f>G72+G56+G36</f>
        <v>6756624</v>
      </c>
      <c r="H73" s="177"/>
      <c r="I73" s="177">
        <f t="shared" ref="I73:K73" si="57">I72+I56+I36</f>
        <v>2080112</v>
      </c>
      <c r="J73" s="177">
        <f t="shared" si="57"/>
        <v>1937287</v>
      </c>
      <c r="K73" s="178">
        <f t="shared" si="57"/>
        <v>142825</v>
      </c>
    </row>
    <row r="74" spans="2:11" ht="15.75" customHeight="1" x14ac:dyDescent="0.3">
      <c r="E74" s="160"/>
    </row>
    <row r="75" spans="2:11" ht="15.75" customHeight="1" x14ac:dyDescent="0.3">
      <c r="E75" s="160"/>
      <c r="G75" s="155"/>
    </row>
    <row r="76" spans="2:11" ht="15.75" customHeight="1" x14ac:dyDescent="0.3">
      <c r="E76" s="160"/>
    </row>
    <row r="77" spans="2:11" ht="15.75" customHeight="1" x14ac:dyDescent="0.3">
      <c r="E77" s="160"/>
      <c r="G77" s="103"/>
    </row>
    <row r="78" spans="2:11" ht="15.75" customHeight="1" x14ac:dyDescent="0.3">
      <c r="E78" s="160"/>
    </row>
    <row r="79" spans="2:11" ht="15.75" customHeight="1" x14ac:dyDescent="0.3">
      <c r="E79" s="160"/>
    </row>
    <row r="80" spans="2:11" ht="15.75" customHeight="1" x14ac:dyDescent="0.3">
      <c r="E80" s="160"/>
    </row>
    <row r="81" spans="5:5" ht="15.75" customHeight="1" x14ac:dyDescent="0.3">
      <c r="E81" s="160"/>
    </row>
    <row r="82" spans="5:5" ht="15.75" customHeight="1" x14ac:dyDescent="0.3">
      <c r="E82" s="160"/>
    </row>
    <row r="83" spans="5:5" ht="15.75" customHeight="1" x14ac:dyDescent="0.3">
      <c r="E83" s="160"/>
    </row>
    <row r="84" spans="5:5" ht="15.75" customHeight="1" x14ac:dyDescent="0.3">
      <c r="E84" s="160"/>
    </row>
    <row r="85" spans="5:5" ht="15.75" customHeight="1" x14ac:dyDescent="0.3">
      <c r="E85" s="160"/>
    </row>
    <row r="86" spans="5:5" ht="15.75" customHeight="1" x14ac:dyDescent="0.3">
      <c r="E86" s="160"/>
    </row>
    <row r="87" spans="5:5" ht="15.75" customHeight="1" x14ac:dyDescent="0.3">
      <c r="E87" s="160"/>
    </row>
    <row r="88" spans="5:5" ht="15.75" customHeight="1" x14ac:dyDescent="0.3">
      <c r="E88" s="160"/>
    </row>
    <row r="89" spans="5:5" ht="15.75" customHeight="1" x14ac:dyDescent="0.3">
      <c r="E89" s="160"/>
    </row>
    <row r="90" spans="5:5" ht="15.75" customHeight="1" x14ac:dyDescent="0.3">
      <c r="E90" s="160"/>
    </row>
    <row r="91" spans="5:5" ht="15.75" customHeight="1" x14ac:dyDescent="0.3">
      <c r="E91" s="160"/>
    </row>
    <row r="92" spans="5:5" ht="15.75" customHeight="1" x14ac:dyDescent="0.3">
      <c r="E92" s="160"/>
    </row>
    <row r="93" spans="5:5" ht="15.75" customHeight="1" x14ac:dyDescent="0.3">
      <c r="E93" s="160"/>
    </row>
    <row r="94" spans="5:5" ht="15.75" customHeight="1" x14ac:dyDescent="0.3">
      <c r="E94" s="160"/>
    </row>
    <row r="95" spans="5:5" ht="15.75" customHeight="1" x14ac:dyDescent="0.3">
      <c r="E95" s="160"/>
    </row>
    <row r="96" spans="5:5" ht="15.75" customHeight="1" x14ac:dyDescent="0.3">
      <c r="E96" s="160"/>
    </row>
    <row r="97" spans="5:5" ht="15.75" customHeight="1" x14ac:dyDescent="0.3">
      <c r="E97" s="160"/>
    </row>
    <row r="98" spans="5:5" ht="15.75" customHeight="1" x14ac:dyDescent="0.3">
      <c r="E98" s="160"/>
    </row>
    <row r="99" spans="5:5" ht="15.75" customHeight="1" x14ac:dyDescent="0.3">
      <c r="E99" s="160"/>
    </row>
    <row r="100" spans="5:5" ht="15.75" customHeight="1" x14ac:dyDescent="0.3">
      <c r="E100" s="160"/>
    </row>
    <row r="101" spans="5:5" ht="15.75" customHeight="1" x14ac:dyDescent="0.3">
      <c r="E101" s="160"/>
    </row>
    <row r="102" spans="5:5" ht="15.75" customHeight="1" x14ac:dyDescent="0.3">
      <c r="E102" s="160"/>
    </row>
    <row r="103" spans="5:5" ht="15.75" customHeight="1" x14ac:dyDescent="0.3">
      <c r="E103" s="160"/>
    </row>
    <row r="104" spans="5:5" ht="15.75" customHeight="1" x14ac:dyDescent="0.3">
      <c r="E104" s="160"/>
    </row>
    <row r="105" spans="5:5" ht="15.75" customHeight="1" x14ac:dyDescent="0.3">
      <c r="E105" s="160"/>
    </row>
    <row r="106" spans="5:5" ht="15.75" customHeight="1" x14ac:dyDescent="0.3">
      <c r="E106" s="160"/>
    </row>
    <row r="107" spans="5:5" ht="15.75" customHeight="1" x14ac:dyDescent="0.3">
      <c r="E107" s="160"/>
    </row>
    <row r="108" spans="5:5" ht="15.75" customHeight="1" x14ac:dyDescent="0.3">
      <c r="E108" s="160"/>
    </row>
    <row r="109" spans="5:5" ht="15.75" customHeight="1" x14ac:dyDescent="0.3">
      <c r="E109" s="160"/>
    </row>
    <row r="110" spans="5:5" ht="15.75" customHeight="1" x14ac:dyDescent="0.3">
      <c r="E110" s="160"/>
    </row>
    <row r="111" spans="5:5" ht="15.75" customHeight="1" x14ac:dyDescent="0.3">
      <c r="E111" s="160"/>
    </row>
    <row r="112" spans="5:5" ht="15.75" customHeight="1" x14ac:dyDescent="0.3">
      <c r="E112" s="160"/>
    </row>
    <row r="113" spans="5:5" ht="15.75" customHeight="1" x14ac:dyDescent="0.3">
      <c r="E113" s="160"/>
    </row>
    <row r="114" spans="5:5" ht="15.75" customHeight="1" x14ac:dyDescent="0.3">
      <c r="E114" s="160"/>
    </row>
    <row r="115" spans="5:5" ht="15.75" customHeight="1" x14ac:dyDescent="0.3">
      <c r="E115" s="160"/>
    </row>
    <row r="116" spans="5:5" ht="15.75" customHeight="1" x14ac:dyDescent="0.3">
      <c r="E116" s="160"/>
    </row>
    <row r="117" spans="5:5" ht="15.75" customHeight="1" x14ac:dyDescent="0.3">
      <c r="E117" s="160"/>
    </row>
    <row r="118" spans="5:5" ht="15.75" customHeight="1" x14ac:dyDescent="0.3">
      <c r="E118" s="160"/>
    </row>
    <row r="119" spans="5:5" ht="15.75" customHeight="1" x14ac:dyDescent="0.3">
      <c r="E119" s="160"/>
    </row>
    <row r="120" spans="5:5" ht="15.75" customHeight="1" x14ac:dyDescent="0.3">
      <c r="E120" s="160"/>
    </row>
    <row r="121" spans="5:5" ht="15.75" customHeight="1" x14ac:dyDescent="0.3">
      <c r="E121" s="160"/>
    </row>
    <row r="122" spans="5:5" ht="15.75" customHeight="1" x14ac:dyDescent="0.3">
      <c r="E122" s="160"/>
    </row>
    <row r="123" spans="5:5" ht="15.75" customHeight="1" x14ac:dyDescent="0.3">
      <c r="E123" s="160"/>
    </row>
    <row r="124" spans="5:5" ht="15.75" customHeight="1" x14ac:dyDescent="0.3">
      <c r="E124" s="160"/>
    </row>
    <row r="125" spans="5:5" ht="15.75" customHeight="1" x14ac:dyDescent="0.3">
      <c r="E125" s="160"/>
    </row>
    <row r="126" spans="5:5" ht="15.75" customHeight="1" x14ac:dyDescent="0.3">
      <c r="E126" s="160"/>
    </row>
    <row r="127" spans="5:5" ht="15.75" customHeight="1" x14ac:dyDescent="0.3">
      <c r="E127" s="160"/>
    </row>
    <row r="128" spans="5:5" ht="15.75" customHeight="1" x14ac:dyDescent="0.3">
      <c r="E128" s="160"/>
    </row>
    <row r="129" spans="5:5" ht="15.75" customHeight="1" x14ac:dyDescent="0.3">
      <c r="E129" s="160"/>
    </row>
    <row r="130" spans="5:5" ht="15.75" customHeight="1" x14ac:dyDescent="0.3">
      <c r="E130" s="160"/>
    </row>
    <row r="131" spans="5:5" ht="15.75" customHeight="1" x14ac:dyDescent="0.3">
      <c r="E131" s="160"/>
    </row>
    <row r="132" spans="5:5" ht="15.75" customHeight="1" x14ac:dyDescent="0.3">
      <c r="E132" s="160"/>
    </row>
    <row r="133" spans="5:5" ht="15.75" customHeight="1" x14ac:dyDescent="0.3">
      <c r="E133" s="160"/>
    </row>
    <row r="134" spans="5:5" ht="15.75" customHeight="1" x14ac:dyDescent="0.3">
      <c r="E134" s="160"/>
    </row>
    <row r="135" spans="5:5" ht="15.75" customHeight="1" x14ac:dyDescent="0.3">
      <c r="E135" s="160"/>
    </row>
    <row r="136" spans="5:5" ht="15.75" customHeight="1" x14ac:dyDescent="0.3">
      <c r="E136" s="160"/>
    </row>
    <row r="137" spans="5:5" ht="15.75" customHeight="1" x14ac:dyDescent="0.3">
      <c r="E137" s="160"/>
    </row>
    <row r="138" spans="5:5" ht="15.75" customHeight="1" x14ac:dyDescent="0.3">
      <c r="E138" s="160"/>
    </row>
    <row r="139" spans="5:5" ht="15.75" customHeight="1" x14ac:dyDescent="0.3">
      <c r="E139" s="160"/>
    </row>
    <row r="140" spans="5:5" ht="15.75" customHeight="1" x14ac:dyDescent="0.3">
      <c r="E140" s="160"/>
    </row>
    <row r="141" spans="5:5" ht="15.75" customHeight="1" x14ac:dyDescent="0.3">
      <c r="E141" s="160"/>
    </row>
    <row r="142" spans="5:5" ht="15.75" customHeight="1" x14ac:dyDescent="0.3">
      <c r="E142" s="160"/>
    </row>
    <row r="143" spans="5:5" ht="15.75" customHeight="1" x14ac:dyDescent="0.3">
      <c r="E143" s="160"/>
    </row>
    <row r="144" spans="5:5" ht="15.75" customHeight="1" x14ac:dyDescent="0.3">
      <c r="E144" s="160"/>
    </row>
    <row r="145" spans="5:5" ht="15.75" customHeight="1" x14ac:dyDescent="0.3">
      <c r="E145" s="160"/>
    </row>
    <row r="146" spans="5:5" ht="15.75" customHeight="1" x14ac:dyDescent="0.3">
      <c r="E146" s="160"/>
    </row>
    <row r="147" spans="5:5" ht="15.75" customHeight="1" x14ac:dyDescent="0.3">
      <c r="E147" s="160"/>
    </row>
    <row r="148" spans="5:5" ht="15.75" customHeight="1" x14ac:dyDescent="0.3">
      <c r="E148" s="160"/>
    </row>
    <row r="149" spans="5:5" ht="15.75" customHeight="1" x14ac:dyDescent="0.3">
      <c r="E149" s="160"/>
    </row>
    <row r="150" spans="5:5" ht="15.75" customHeight="1" x14ac:dyDescent="0.3">
      <c r="E150" s="160"/>
    </row>
    <row r="151" spans="5:5" ht="15.75" customHeight="1" x14ac:dyDescent="0.3">
      <c r="E151" s="160"/>
    </row>
    <row r="152" spans="5:5" ht="15.75" customHeight="1" x14ac:dyDescent="0.3">
      <c r="E152" s="160"/>
    </row>
    <row r="153" spans="5:5" ht="15.75" customHeight="1" x14ac:dyDescent="0.3">
      <c r="E153" s="160"/>
    </row>
    <row r="154" spans="5:5" ht="15.75" customHeight="1" x14ac:dyDescent="0.3">
      <c r="E154" s="160"/>
    </row>
    <row r="155" spans="5:5" ht="15.75" customHeight="1" x14ac:dyDescent="0.3">
      <c r="E155" s="160"/>
    </row>
    <row r="156" spans="5:5" ht="15.75" customHeight="1" x14ac:dyDescent="0.3">
      <c r="E156" s="160"/>
    </row>
    <row r="157" spans="5:5" ht="15.75" customHeight="1" x14ac:dyDescent="0.3">
      <c r="E157" s="160"/>
    </row>
    <row r="158" spans="5:5" ht="15.75" customHeight="1" x14ac:dyDescent="0.3">
      <c r="E158" s="160"/>
    </row>
    <row r="159" spans="5:5" ht="15.75" customHeight="1" x14ac:dyDescent="0.3">
      <c r="E159" s="160"/>
    </row>
    <row r="160" spans="5:5" ht="15.75" customHeight="1" x14ac:dyDescent="0.3">
      <c r="E160" s="160"/>
    </row>
    <row r="161" spans="5:5" ht="15.75" customHeight="1" x14ac:dyDescent="0.3">
      <c r="E161" s="160"/>
    </row>
    <row r="162" spans="5:5" ht="15.75" customHeight="1" x14ac:dyDescent="0.3">
      <c r="E162" s="160"/>
    </row>
    <row r="163" spans="5:5" ht="15.75" customHeight="1" x14ac:dyDescent="0.3">
      <c r="E163" s="160"/>
    </row>
    <row r="164" spans="5:5" ht="15.75" customHeight="1" x14ac:dyDescent="0.3">
      <c r="E164" s="160"/>
    </row>
    <row r="165" spans="5:5" ht="15.75" customHeight="1" x14ac:dyDescent="0.3">
      <c r="E165" s="160"/>
    </row>
    <row r="166" spans="5:5" ht="15.75" customHeight="1" x14ac:dyDescent="0.3">
      <c r="E166" s="160"/>
    </row>
    <row r="167" spans="5:5" ht="15.75" customHeight="1" x14ac:dyDescent="0.3">
      <c r="E167" s="160"/>
    </row>
    <row r="168" spans="5:5" ht="15.75" customHeight="1" x14ac:dyDescent="0.3">
      <c r="E168" s="160"/>
    </row>
    <row r="169" spans="5:5" ht="15.75" customHeight="1" x14ac:dyDescent="0.3">
      <c r="E169" s="160"/>
    </row>
    <row r="170" spans="5:5" ht="15.75" customHeight="1" x14ac:dyDescent="0.3">
      <c r="E170" s="160"/>
    </row>
    <row r="171" spans="5:5" ht="15.75" customHeight="1" x14ac:dyDescent="0.3">
      <c r="E171" s="160"/>
    </row>
    <row r="172" spans="5:5" ht="15.75" customHeight="1" x14ac:dyDescent="0.3">
      <c r="E172" s="160"/>
    </row>
    <row r="173" spans="5:5" ht="15.75" customHeight="1" x14ac:dyDescent="0.3">
      <c r="E173" s="160"/>
    </row>
    <row r="174" spans="5:5" ht="15.75" customHeight="1" x14ac:dyDescent="0.3">
      <c r="E174" s="160"/>
    </row>
    <row r="175" spans="5:5" ht="15.75" customHeight="1" x14ac:dyDescent="0.3">
      <c r="E175" s="160"/>
    </row>
    <row r="176" spans="5:5" ht="15.75" customHeight="1" x14ac:dyDescent="0.3">
      <c r="E176" s="160"/>
    </row>
    <row r="177" spans="5:5" ht="15.75" customHeight="1" x14ac:dyDescent="0.3">
      <c r="E177" s="160"/>
    </row>
    <row r="178" spans="5:5" ht="15.75" customHeight="1" x14ac:dyDescent="0.3">
      <c r="E178" s="160"/>
    </row>
    <row r="179" spans="5:5" ht="15.75" customHeight="1" x14ac:dyDescent="0.3">
      <c r="E179" s="160"/>
    </row>
    <row r="180" spans="5:5" ht="15.75" customHeight="1" x14ac:dyDescent="0.3">
      <c r="E180" s="160"/>
    </row>
    <row r="181" spans="5:5" ht="15.75" customHeight="1" x14ac:dyDescent="0.3">
      <c r="E181" s="160"/>
    </row>
    <row r="182" spans="5:5" ht="15.75" customHeight="1" x14ac:dyDescent="0.3">
      <c r="E182" s="160"/>
    </row>
    <row r="183" spans="5:5" ht="15.75" customHeight="1" x14ac:dyDescent="0.3">
      <c r="E183" s="160"/>
    </row>
    <row r="184" spans="5:5" ht="15.75" customHeight="1" x14ac:dyDescent="0.3">
      <c r="E184" s="160"/>
    </row>
    <row r="185" spans="5:5" ht="15.75" customHeight="1" x14ac:dyDescent="0.3">
      <c r="E185" s="160"/>
    </row>
    <row r="186" spans="5:5" ht="15.75" customHeight="1" x14ac:dyDescent="0.3">
      <c r="E186" s="160"/>
    </row>
    <row r="187" spans="5:5" ht="15.75" customHeight="1" x14ac:dyDescent="0.3">
      <c r="E187" s="160"/>
    </row>
    <row r="188" spans="5:5" ht="15.75" customHeight="1" x14ac:dyDescent="0.3">
      <c r="E188" s="160"/>
    </row>
    <row r="189" spans="5:5" ht="15.75" customHeight="1" x14ac:dyDescent="0.3">
      <c r="E189" s="160"/>
    </row>
    <row r="190" spans="5:5" ht="15.75" customHeight="1" x14ac:dyDescent="0.3">
      <c r="E190" s="160"/>
    </row>
    <row r="191" spans="5:5" ht="15.75" customHeight="1" x14ac:dyDescent="0.3">
      <c r="E191" s="160"/>
    </row>
    <row r="192" spans="5:5" ht="15.75" customHeight="1" x14ac:dyDescent="0.3">
      <c r="E192" s="160"/>
    </row>
    <row r="193" spans="5:5" ht="15.75" customHeight="1" x14ac:dyDescent="0.3">
      <c r="E193" s="160"/>
    </row>
    <row r="194" spans="5:5" ht="15.75" customHeight="1" x14ac:dyDescent="0.3">
      <c r="E194" s="160"/>
    </row>
    <row r="195" spans="5:5" ht="15.75" customHeight="1" x14ac:dyDescent="0.3">
      <c r="E195" s="160"/>
    </row>
    <row r="196" spans="5:5" ht="15.75" customHeight="1" x14ac:dyDescent="0.3">
      <c r="E196" s="160"/>
    </row>
    <row r="197" spans="5:5" ht="15.75" customHeight="1" x14ac:dyDescent="0.3">
      <c r="E197" s="160"/>
    </row>
    <row r="198" spans="5:5" ht="15.75" customHeight="1" x14ac:dyDescent="0.3">
      <c r="E198" s="160"/>
    </row>
    <row r="199" spans="5:5" ht="15.75" customHeight="1" x14ac:dyDescent="0.3">
      <c r="E199" s="160"/>
    </row>
    <row r="200" spans="5:5" ht="15.75" customHeight="1" x14ac:dyDescent="0.3">
      <c r="E200" s="160"/>
    </row>
    <row r="201" spans="5:5" ht="15.75" customHeight="1" x14ac:dyDescent="0.3">
      <c r="E201" s="160"/>
    </row>
    <row r="202" spans="5:5" ht="15.75" customHeight="1" x14ac:dyDescent="0.3">
      <c r="E202" s="160"/>
    </row>
    <row r="203" spans="5:5" ht="15.75" customHeight="1" x14ac:dyDescent="0.3">
      <c r="E203" s="160"/>
    </row>
    <row r="204" spans="5:5" ht="15.75" customHeight="1" x14ac:dyDescent="0.3">
      <c r="E204" s="160"/>
    </row>
    <row r="205" spans="5:5" ht="15.75" customHeight="1" x14ac:dyDescent="0.3">
      <c r="E205" s="160"/>
    </row>
    <row r="206" spans="5:5" ht="15.75" customHeight="1" x14ac:dyDescent="0.3">
      <c r="E206" s="160"/>
    </row>
    <row r="207" spans="5:5" ht="15.75" customHeight="1" x14ac:dyDescent="0.3">
      <c r="E207" s="160"/>
    </row>
    <row r="208" spans="5:5" ht="15.75" customHeight="1" x14ac:dyDescent="0.3">
      <c r="E208" s="160"/>
    </row>
    <row r="209" spans="5:5" ht="15.75" customHeight="1" x14ac:dyDescent="0.3">
      <c r="E209" s="160"/>
    </row>
    <row r="210" spans="5:5" ht="15.75" customHeight="1" x14ac:dyDescent="0.3">
      <c r="E210" s="160"/>
    </row>
    <row r="211" spans="5:5" ht="15.75" customHeight="1" x14ac:dyDescent="0.3">
      <c r="E211" s="160"/>
    </row>
    <row r="212" spans="5:5" ht="15.75" customHeight="1" x14ac:dyDescent="0.3">
      <c r="E212" s="160"/>
    </row>
    <row r="213" spans="5:5" ht="15.75" customHeight="1" x14ac:dyDescent="0.3">
      <c r="E213" s="160"/>
    </row>
    <row r="214" spans="5:5" ht="15.75" customHeight="1" x14ac:dyDescent="0.3">
      <c r="E214" s="160"/>
    </row>
    <row r="215" spans="5:5" ht="15.75" customHeight="1" x14ac:dyDescent="0.3">
      <c r="E215" s="160"/>
    </row>
    <row r="216" spans="5:5" ht="15.75" customHeight="1" x14ac:dyDescent="0.3">
      <c r="E216" s="160"/>
    </row>
    <row r="217" spans="5:5" ht="15.75" customHeight="1" x14ac:dyDescent="0.3">
      <c r="E217" s="160"/>
    </row>
    <row r="218" spans="5:5" ht="15.75" customHeight="1" x14ac:dyDescent="0.3">
      <c r="E218" s="160"/>
    </row>
    <row r="219" spans="5:5" ht="15.75" customHeight="1" x14ac:dyDescent="0.3">
      <c r="E219" s="160"/>
    </row>
    <row r="220" spans="5:5" ht="15.75" customHeight="1" x14ac:dyDescent="0.3">
      <c r="E220" s="160"/>
    </row>
    <row r="221" spans="5:5" ht="15.75" customHeight="1" x14ac:dyDescent="0.3">
      <c r="E221" s="160"/>
    </row>
    <row r="222" spans="5:5" ht="15.75" customHeight="1" x14ac:dyDescent="0.3">
      <c r="E222" s="160"/>
    </row>
    <row r="223" spans="5:5" ht="15.75" customHeight="1" x14ac:dyDescent="0.3">
      <c r="E223" s="160"/>
    </row>
    <row r="224" spans="5:5" ht="15.75" customHeight="1" x14ac:dyDescent="0.3">
      <c r="E224" s="160"/>
    </row>
    <row r="225" spans="5:5" ht="15.75" customHeight="1" x14ac:dyDescent="0.3">
      <c r="E225" s="160"/>
    </row>
    <row r="226" spans="5:5" ht="15.75" customHeight="1" x14ac:dyDescent="0.3">
      <c r="E226" s="160"/>
    </row>
    <row r="227" spans="5:5" ht="15.75" customHeight="1" x14ac:dyDescent="0.3">
      <c r="E227" s="160"/>
    </row>
    <row r="228" spans="5:5" ht="15.75" customHeight="1" x14ac:dyDescent="0.3">
      <c r="E228" s="160"/>
    </row>
    <row r="229" spans="5:5" ht="15.75" customHeight="1" x14ac:dyDescent="0.3">
      <c r="E229" s="160"/>
    </row>
    <row r="230" spans="5:5" ht="15.75" customHeight="1" x14ac:dyDescent="0.3">
      <c r="E230" s="160"/>
    </row>
    <row r="231" spans="5:5" ht="15.75" customHeight="1" x14ac:dyDescent="0.3">
      <c r="E231" s="160"/>
    </row>
    <row r="232" spans="5:5" ht="15.75" customHeight="1" x14ac:dyDescent="0.3">
      <c r="E232" s="160"/>
    </row>
    <row r="233" spans="5:5" ht="15.75" customHeight="1" x14ac:dyDescent="0.3">
      <c r="E233" s="160"/>
    </row>
    <row r="234" spans="5:5" ht="15.75" customHeight="1" x14ac:dyDescent="0.3">
      <c r="E234" s="160"/>
    </row>
    <row r="235" spans="5:5" ht="15.75" customHeight="1" x14ac:dyDescent="0.3">
      <c r="E235" s="160"/>
    </row>
    <row r="236" spans="5:5" ht="15.75" customHeight="1" x14ac:dyDescent="0.3">
      <c r="E236" s="160"/>
    </row>
    <row r="237" spans="5:5" ht="15.75" customHeight="1" x14ac:dyDescent="0.3">
      <c r="E237" s="160"/>
    </row>
    <row r="238" spans="5:5" ht="15.75" customHeight="1" x14ac:dyDescent="0.3">
      <c r="E238" s="160"/>
    </row>
    <row r="239" spans="5:5" ht="15.75" customHeight="1" x14ac:dyDescent="0.3">
      <c r="E239" s="160"/>
    </row>
    <row r="240" spans="5:5" ht="15.75" customHeight="1" x14ac:dyDescent="0.3">
      <c r="E240" s="160"/>
    </row>
    <row r="241" spans="5:5" ht="15.75" customHeight="1" x14ac:dyDescent="0.3">
      <c r="E241" s="160"/>
    </row>
    <row r="242" spans="5:5" ht="15.75" customHeight="1" x14ac:dyDescent="0.3">
      <c r="E242" s="160"/>
    </row>
    <row r="243" spans="5:5" ht="15.75" customHeight="1" x14ac:dyDescent="0.3">
      <c r="E243" s="160"/>
    </row>
    <row r="244" spans="5:5" ht="15.75" customHeight="1" x14ac:dyDescent="0.3">
      <c r="E244" s="160"/>
    </row>
    <row r="245" spans="5:5" ht="15.75" customHeight="1" x14ac:dyDescent="0.3">
      <c r="E245" s="160"/>
    </row>
    <row r="246" spans="5:5" ht="15.75" customHeight="1" x14ac:dyDescent="0.3">
      <c r="E246" s="160"/>
    </row>
    <row r="247" spans="5:5" ht="15.75" customHeight="1" x14ac:dyDescent="0.3">
      <c r="E247" s="160"/>
    </row>
    <row r="248" spans="5:5" ht="15.75" customHeight="1" x14ac:dyDescent="0.3">
      <c r="E248" s="160"/>
    </row>
    <row r="249" spans="5:5" ht="15.75" customHeight="1" x14ac:dyDescent="0.3">
      <c r="E249" s="160"/>
    </row>
    <row r="250" spans="5:5" ht="15.75" customHeight="1" x14ac:dyDescent="0.3">
      <c r="E250" s="160"/>
    </row>
    <row r="251" spans="5:5" ht="15.75" customHeight="1" x14ac:dyDescent="0.3">
      <c r="E251" s="160"/>
    </row>
    <row r="252" spans="5:5" ht="15.75" customHeight="1" x14ac:dyDescent="0.3">
      <c r="E252" s="160"/>
    </row>
    <row r="253" spans="5:5" ht="15.75" customHeight="1" x14ac:dyDescent="0.3">
      <c r="E253" s="160"/>
    </row>
    <row r="254" spans="5:5" ht="15.75" customHeight="1" x14ac:dyDescent="0.3">
      <c r="E254" s="160"/>
    </row>
    <row r="255" spans="5:5" ht="15.75" customHeight="1" x14ac:dyDescent="0.3">
      <c r="E255" s="160"/>
    </row>
    <row r="256" spans="5:5" ht="15.75" customHeight="1" x14ac:dyDescent="0.3">
      <c r="E256" s="160"/>
    </row>
    <row r="257" spans="5:5" ht="15.75" customHeight="1" x14ac:dyDescent="0.3">
      <c r="E257" s="160"/>
    </row>
    <row r="258" spans="5:5" ht="15.75" customHeight="1" x14ac:dyDescent="0.3">
      <c r="E258" s="160"/>
    </row>
    <row r="259" spans="5:5" ht="15.75" customHeight="1" x14ac:dyDescent="0.3">
      <c r="E259" s="160"/>
    </row>
    <row r="260" spans="5:5" ht="15.75" customHeight="1" x14ac:dyDescent="0.3">
      <c r="E260" s="160"/>
    </row>
    <row r="261" spans="5:5" ht="15.75" customHeight="1" x14ac:dyDescent="0.3">
      <c r="E261" s="160"/>
    </row>
    <row r="262" spans="5:5" ht="15.75" customHeight="1" x14ac:dyDescent="0.3">
      <c r="E262" s="160"/>
    </row>
    <row r="263" spans="5:5" ht="15.75" customHeight="1" x14ac:dyDescent="0.3">
      <c r="E263" s="160"/>
    </row>
    <row r="264" spans="5:5" ht="15.75" customHeight="1" x14ac:dyDescent="0.3">
      <c r="E264" s="160"/>
    </row>
    <row r="265" spans="5:5" ht="15.75" customHeight="1" x14ac:dyDescent="0.3">
      <c r="E265" s="160"/>
    </row>
    <row r="266" spans="5:5" ht="15.75" customHeight="1" x14ac:dyDescent="0.3">
      <c r="E266" s="160"/>
    </row>
    <row r="267" spans="5:5" ht="15.75" customHeight="1" x14ac:dyDescent="0.3">
      <c r="E267" s="160"/>
    </row>
    <row r="268" spans="5:5" ht="15.75" customHeight="1" x14ac:dyDescent="0.3">
      <c r="E268" s="160"/>
    </row>
    <row r="269" spans="5:5" ht="15.75" customHeight="1" x14ac:dyDescent="0.3">
      <c r="E269" s="160"/>
    </row>
    <row r="270" spans="5:5" ht="15.75" customHeight="1" x14ac:dyDescent="0.3">
      <c r="E270" s="160"/>
    </row>
    <row r="271" spans="5:5" ht="15.75" customHeight="1" x14ac:dyDescent="0.3">
      <c r="E271" s="160"/>
    </row>
    <row r="272" spans="5:5" ht="15.75" customHeight="1" x14ac:dyDescent="0.3">
      <c r="E272" s="160"/>
    </row>
    <row r="273" spans="5:5" ht="15.75" customHeight="1" x14ac:dyDescent="0.3">
      <c r="E273" s="160"/>
    </row>
    <row r="274" spans="5:5" ht="15.75" customHeight="1" x14ac:dyDescent="0.3">
      <c r="E274" s="160"/>
    </row>
    <row r="275" spans="5:5" ht="15.75" customHeight="1" x14ac:dyDescent="0.3">
      <c r="E275" s="160"/>
    </row>
    <row r="276" spans="5:5" ht="15.75" customHeight="1" x14ac:dyDescent="0.3">
      <c r="E276" s="160"/>
    </row>
    <row r="277" spans="5:5" ht="15.75" customHeight="1" x14ac:dyDescent="0.3">
      <c r="E277" s="160"/>
    </row>
    <row r="278" spans="5:5" ht="15.75" customHeight="1" x14ac:dyDescent="0.3">
      <c r="E278" s="160"/>
    </row>
    <row r="279" spans="5:5" ht="15.75" customHeight="1" x14ac:dyDescent="0.3">
      <c r="E279" s="160"/>
    </row>
    <row r="280" spans="5:5" ht="15.75" customHeight="1" x14ac:dyDescent="0.3">
      <c r="E280" s="160"/>
    </row>
    <row r="281" spans="5:5" ht="15.75" customHeight="1" x14ac:dyDescent="0.3">
      <c r="E281" s="160"/>
    </row>
    <row r="282" spans="5:5" ht="15.75" customHeight="1" x14ac:dyDescent="0.3">
      <c r="E282" s="160"/>
    </row>
    <row r="283" spans="5:5" ht="15.75" customHeight="1" x14ac:dyDescent="0.3">
      <c r="E283" s="160"/>
    </row>
    <row r="284" spans="5:5" ht="15.75" customHeight="1" x14ac:dyDescent="0.3">
      <c r="E284" s="160"/>
    </row>
    <row r="285" spans="5:5" ht="15.75" customHeight="1" x14ac:dyDescent="0.3">
      <c r="E285" s="160"/>
    </row>
    <row r="286" spans="5:5" ht="15.75" customHeight="1" x14ac:dyDescent="0.3">
      <c r="E286" s="160"/>
    </row>
    <row r="287" spans="5:5" ht="15.75" customHeight="1" x14ac:dyDescent="0.3">
      <c r="E287" s="160"/>
    </row>
    <row r="288" spans="5:5" ht="15.75" customHeight="1" x14ac:dyDescent="0.3">
      <c r="E288" s="160"/>
    </row>
    <row r="289" spans="5:5" ht="15.75" customHeight="1" x14ac:dyDescent="0.3">
      <c r="E289" s="160"/>
    </row>
    <row r="290" spans="5:5" ht="15.75" customHeight="1" x14ac:dyDescent="0.3">
      <c r="E290" s="160"/>
    </row>
    <row r="291" spans="5:5" ht="15.75" customHeight="1" x14ac:dyDescent="0.3">
      <c r="E291" s="160"/>
    </row>
    <row r="292" spans="5:5" ht="15.75" customHeight="1" x14ac:dyDescent="0.3">
      <c r="E292" s="160"/>
    </row>
    <row r="293" spans="5:5" ht="15.75" customHeight="1" x14ac:dyDescent="0.3">
      <c r="E293" s="160"/>
    </row>
    <row r="294" spans="5:5" ht="15.75" customHeight="1" x14ac:dyDescent="0.3">
      <c r="E294" s="160"/>
    </row>
    <row r="295" spans="5:5" ht="15.75" customHeight="1" x14ac:dyDescent="0.3">
      <c r="E295" s="160"/>
    </row>
    <row r="296" spans="5:5" ht="15.75" customHeight="1" x14ac:dyDescent="0.3">
      <c r="E296" s="160"/>
    </row>
    <row r="297" spans="5:5" ht="15.75" customHeight="1" x14ac:dyDescent="0.3">
      <c r="E297" s="160"/>
    </row>
    <row r="298" spans="5:5" ht="15.75" customHeight="1" x14ac:dyDescent="0.3">
      <c r="E298" s="160"/>
    </row>
    <row r="299" spans="5:5" ht="15.75" customHeight="1" x14ac:dyDescent="0.3">
      <c r="E299" s="160"/>
    </row>
    <row r="300" spans="5:5" ht="15.75" customHeight="1" x14ac:dyDescent="0.3">
      <c r="E300" s="160"/>
    </row>
    <row r="301" spans="5:5" ht="15.75" customHeight="1" x14ac:dyDescent="0.3">
      <c r="E301" s="160"/>
    </row>
    <row r="302" spans="5:5" ht="15.75" customHeight="1" x14ac:dyDescent="0.3">
      <c r="E302" s="160"/>
    </row>
    <row r="303" spans="5:5" ht="15.75" customHeight="1" x14ac:dyDescent="0.3">
      <c r="E303" s="160"/>
    </row>
    <row r="304" spans="5:5" ht="15.75" customHeight="1" x14ac:dyDescent="0.3">
      <c r="E304" s="160"/>
    </row>
    <row r="305" spans="5:5" ht="15.75" customHeight="1" x14ac:dyDescent="0.3">
      <c r="E305" s="160"/>
    </row>
    <row r="306" spans="5:5" ht="15.75" customHeight="1" x14ac:dyDescent="0.3">
      <c r="E306" s="160"/>
    </row>
    <row r="307" spans="5:5" ht="15.75" customHeight="1" x14ac:dyDescent="0.3">
      <c r="E307" s="160"/>
    </row>
    <row r="308" spans="5:5" ht="15.75" customHeight="1" x14ac:dyDescent="0.3">
      <c r="E308" s="160"/>
    </row>
    <row r="309" spans="5:5" ht="15.75" customHeight="1" x14ac:dyDescent="0.3">
      <c r="E309" s="160"/>
    </row>
    <row r="310" spans="5:5" ht="15.75" customHeight="1" x14ac:dyDescent="0.3">
      <c r="E310" s="160"/>
    </row>
    <row r="311" spans="5:5" ht="15.75" customHeight="1" x14ac:dyDescent="0.3">
      <c r="E311" s="160"/>
    </row>
    <row r="312" spans="5:5" ht="15.75" customHeight="1" x14ac:dyDescent="0.3">
      <c r="E312" s="160"/>
    </row>
    <row r="313" spans="5:5" ht="15.75" customHeight="1" x14ac:dyDescent="0.3">
      <c r="E313" s="160"/>
    </row>
    <row r="314" spans="5:5" ht="15.75" customHeight="1" x14ac:dyDescent="0.3">
      <c r="E314" s="160"/>
    </row>
    <row r="315" spans="5:5" ht="15.75" customHeight="1" x14ac:dyDescent="0.3">
      <c r="E315" s="160"/>
    </row>
    <row r="316" spans="5:5" ht="15.75" customHeight="1" x14ac:dyDescent="0.3">
      <c r="E316" s="160"/>
    </row>
    <row r="317" spans="5:5" ht="15.75" customHeight="1" x14ac:dyDescent="0.3">
      <c r="E317" s="160"/>
    </row>
    <row r="318" spans="5:5" ht="15.75" customHeight="1" x14ac:dyDescent="0.3">
      <c r="E318" s="160"/>
    </row>
    <row r="319" spans="5:5" ht="15.75" customHeight="1" x14ac:dyDescent="0.3">
      <c r="E319" s="160"/>
    </row>
    <row r="320" spans="5:5" ht="15.75" customHeight="1" x14ac:dyDescent="0.3">
      <c r="E320" s="160"/>
    </row>
    <row r="321" spans="5:5" ht="15.75" customHeight="1" x14ac:dyDescent="0.3">
      <c r="E321" s="160"/>
    </row>
    <row r="322" spans="5:5" ht="15.75" customHeight="1" x14ac:dyDescent="0.3">
      <c r="E322" s="160"/>
    </row>
    <row r="323" spans="5:5" ht="15.75" customHeight="1" x14ac:dyDescent="0.3">
      <c r="E323" s="160"/>
    </row>
    <row r="324" spans="5:5" ht="15.75" customHeight="1" x14ac:dyDescent="0.3">
      <c r="E324" s="160"/>
    </row>
    <row r="325" spans="5:5" ht="15.75" customHeight="1" x14ac:dyDescent="0.3">
      <c r="E325" s="160"/>
    </row>
    <row r="326" spans="5:5" ht="15.75" customHeight="1" x14ac:dyDescent="0.3">
      <c r="E326" s="160"/>
    </row>
    <row r="327" spans="5:5" ht="15.75" customHeight="1" x14ac:dyDescent="0.3">
      <c r="E327" s="160"/>
    </row>
    <row r="328" spans="5:5" ht="15.75" customHeight="1" x14ac:dyDescent="0.3">
      <c r="E328" s="160"/>
    </row>
    <row r="329" spans="5:5" ht="15.75" customHeight="1" x14ac:dyDescent="0.3">
      <c r="E329" s="160"/>
    </row>
    <row r="330" spans="5:5" ht="15.75" customHeight="1" x14ac:dyDescent="0.3">
      <c r="E330" s="160"/>
    </row>
    <row r="331" spans="5:5" ht="15.75" customHeight="1" x14ac:dyDescent="0.3">
      <c r="E331" s="160"/>
    </row>
    <row r="332" spans="5:5" ht="15.75" customHeight="1" x14ac:dyDescent="0.3">
      <c r="E332" s="160"/>
    </row>
    <row r="333" spans="5:5" ht="15.75" customHeight="1" x14ac:dyDescent="0.3">
      <c r="E333" s="160"/>
    </row>
    <row r="334" spans="5:5" ht="15.75" customHeight="1" x14ac:dyDescent="0.3">
      <c r="E334" s="160"/>
    </row>
    <row r="335" spans="5:5" ht="15.75" customHeight="1" x14ac:dyDescent="0.3">
      <c r="E335" s="160"/>
    </row>
    <row r="336" spans="5:5" ht="15.75" customHeight="1" x14ac:dyDescent="0.3">
      <c r="E336" s="160"/>
    </row>
    <row r="337" spans="5:5" ht="15.75" customHeight="1" x14ac:dyDescent="0.3">
      <c r="E337" s="160"/>
    </row>
    <row r="338" spans="5:5" ht="15.75" customHeight="1" x14ac:dyDescent="0.3">
      <c r="E338" s="160"/>
    </row>
    <row r="339" spans="5:5" ht="15.75" customHeight="1" x14ac:dyDescent="0.3">
      <c r="E339" s="160"/>
    </row>
    <row r="340" spans="5:5" ht="15.75" customHeight="1" x14ac:dyDescent="0.3">
      <c r="E340" s="160"/>
    </row>
    <row r="341" spans="5:5" ht="15.75" customHeight="1" x14ac:dyDescent="0.3">
      <c r="E341" s="160"/>
    </row>
    <row r="342" spans="5:5" ht="15.75" customHeight="1" x14ac:dyDescent="0.3">
      <c r="E342" s="160"/>
    </row>
    <row r="343" spans="5:5" ht="15.75" customHeight="1" x14ac:dyDescent="0.3">
      <c r="E343" s="160"/>
    </row>
    <row r="344" spans="5:5" ht="15.75" customHeight="1" x14ac:dyDescent="0.3">
      <c r="E344" s="160"/>
    </row>
    <row r="345" spans="5:5" ht="15.75" customHeight="1" x14ac:dyDescent="0.3">
      <c r="E345" s="160"/>
    </row>
    <row r="346" spans="5:5" ht="15.75" customHeight="1" x14ac:dyDescent="0.3">
      <c r="E346" s="160"/>
    </row>
    <row r="347" spans="5:5" ht="15.75" customHeight="1" x14ac:dyDescent="0.3">
      <c r="E347" s="160"/>
    </row>
    <row r="348" spans="5:5" ht="15.75" customHeight="1" x14ac:dyDescent="0.3">
      <c r="E348" s="160"/>
    </row>
    <row r="349" spans="5:5" ht="15.75" customHeight="1" x14ac:dyDescent="0.3">
      <c r="E349" s="160"/>
    </row>
    <row r="350" spans="5:5" ht="15.75" customHeight="1" x14ac:dyDescent="0.3">
      <c r="E350" s="160"/>
    </row>
    <row r="351" spans="5:5" ht="15.75" customHeight="1" x14ac:dyDescent="0.3">
      <c r="E351" s="160"/>
    </row>
    <row r="352" spans="5:5" ht="15.75" customHeight="1" x14ac:dyDescent="0.3">
      <c r="E352" s="160"/>
    </row>
    <row r="353" spans="5:5" ht="15.75" customHeight="1" x14ac:dyDescent="0.3">
      <c r="E353" s="160"/>
    </row>
    <row r="354" spans="5:5" ht="15.75" customHeight="1" x14ac:dyDescent="0.3">
      <c r="E354" s="160"/>
    </row>
    <row r="355" spans="5:5" ht="15.75" customHeight="1" x14ac:dyDescent="0.3">
      <c r="E355" s="160"/>
    </row>
    <row r="356" spans="5:5" ht="15.75" customHeight="1" x14ac:dyDescent="0.3">
      <c r="E356" s="160"/>
    </row>
    <row r="357" spans="5:5" ht="15.75" customHeight="1" x14ac:dyDescent="0.3">
      <c r="E357" s="160"/>
    </row>
    <row r="358" spans="5:5" ht="15.75" customHeight="1" x14ac:dyDescent="0.3">
      <c r="E358" s="160"/>
    </row>
    <row r="359" spans="5:5" ht="15.75" customHeight="1" x14ac:dyDescent="0.3">
      <c r="E359" s="160"/>
    </row>
    <row r="360" spans="5:5" ht="15.75" customHeight="1" x14ac:dyDescent="0.3">
      <c r="E360" s="160"/>
    </row>
    <row r="361" spans="5:5" ht="15.75" customHeight="1" x14ac:dyDescent="0.3">
      <c r="E361" s="160"/>
    </row>
    <row r="362" spans="5:5" ht="15.75" customHeight="1" x14ac:dyDescent="0.3">
      <c r="E362" s="160"/>
    </row>
    <row r="363" spans="5:5" ht="15.75" customHeight="1" x14ac:dyDescent="0.3">
      <c r="E363" s="160"/>
    </row>
    <row r="364" spans="5:5" ht="15.75" customHeight="1" x14ac:dyDescent="0.3">
      <c r="E364" s="160"/>
    </row>
    <row r="365" spans="5:5" ht="15.75" customHeight="1" x14ac:dyDescent="0.3">
      <c r="E365" s="160"/>
    </row>
    <row r="366" spans="5:5" ht="15.75" customHeight="1" x14ac:dyDescent="0.3">
      <c r="E366" s="160"/>
    </row>
    <row r="367" spans="5:5" ht="15.75" customHeight="1" x14ac:dyDescent="0.3">
      <c r="E367" s="160"/>
    </row>
    <row r="368" spans="5:5" ht="15.75" customHeight="1" x14ac:dyDescent="0.3">
      <c r="E368" s="160"/>
    </row>
    <row r="369" spans="5:5" ht="15.75" customHeight="1" x14ac:dyDescent="0.3">
      <c r="E369" s="160"/>
    </row>
    <row r="370" spans="5:5" ht="15.75" customHeight="1" x14ac:dyDescent="0.3">
      <c r="E370" s="160"/>
    </row>
    <row r="371" spans="5:5" ht="15.75" customHeight="1" x14ac:dyDescent="0.3">
      <c r="E371" s="160"/>
    </row>
    <row r="372" spans="5:5" ht="15.75" customHeight="1" x14ac:dyDescent="0.3">
      <c r="E372" s="160"/>
    </row>
    <row r="373" spans="5:5" ht="15.75" customHeight="1" x14ac:dyDescent="0.3">
      <c r="E373" s="160"/>
    </row>
    <row r="374" spans="5:5" ht="15.75" customHeight="1" x14ac:dyDescent="0.3">
      <c r="E374" s="160"/>
    </row>
    <row r="375" spans="5:5" ht="15.75" customHeight="1" x14ac:dyDescent="0.3">
      <c r="E375" s="160"/>
    </row>
    <row r="376" spans="5:5" ht="15.75" customHeight="1" x14ac:dyDescent="0.3">
      <c r="E376" s="160"/>
    </row>
    <row r="377" spans="5:5" ht="15.75" customHeight="1" x14ac:dyDescent="0.3">
      <c r="E377" s="160"/>
    </row>
    <row r="378" spans="5:5" ht="15.75" customHeight="1" x14ac:dyDescent="0.3">
      <c r="E378" s="160"/>
    </row>
    <row r="379" spans="5:5" ht="15.75" customHeight="1" x14ac:dyDescent="0.3">
      <c r="E379" s="160"/>
    </row>
    <row r="380" spans="5:5" ht="15.75" customHeight="1" x14ac:dyDescent="0.3">
      <c r="E380" s="160"/>
    </row>
    <row r="381" spans="5:5" ht="15.75" customHeight="1" x14ac:dyDescent="0.3">
      <c r="E381" s="160"/>
    </row>
    <row r="382" spans="5:5" ht="15.75" customHeight="1" x14ac:dyDescent="0.3">
      <c r="E382" s="160"/>
    </row>
    <row r="383" spans="5:5" ht="15.75" customHeight="1" x14ac:dyDescent="0.3">
      <c r="E383" s="160"/>
    </row>
    <row r="384" spans="5:5" ht="15.75" customHeight="1" x14ac:dyDescent="0.3">
      <c r="E384" s="160"/>
    </row>
    <row r="385" spans="5:5" ht="15.75" customHeight="1" x14ac:dyDescent="0.3">
      <c r="E385" s="160"/>
    </row>
    <row r="386" spans="5:5" ht="15.75" customHeight="1" x14ac:dyDescent="0.3">
      <c r="E386" s="160"/>
    </row>
    <row r="387" spans="5:5" ht="15.75" customHeight="1" x14ac:dyDescent="0.3">
      <c r="E387" s="160"/>
    </row>
    <row r="388" spans="5:5" ht="15.75" customHeight="1" x14ac:dyDescent="0.3">
      <c r="E388" s="160"/>
    </row>
    <row r="389" spans="5:5" ht="15.75" customHeight="1" x14ac:dyDescent="0.3">
      <c r="E389" s="160"/>
    </row>
    <row r="390" spans="5:5" ht="15.75" customHeight="1" x14ac:dyDescent="0.3">
      <c r="E390" s="160"/>
    </row>
    <row r="391" spans="5:5" ht="15.75" customHeight="1" x14ac:dyDescent="0.3">
      <c r="E391" s="160"/>
    </row>
    <row r="392" spans="5:5" ht="15.75" customHeight="1" x14ac:dyDescent="0.3">
      <c r="E392" s="160"/>
    </row>
    <row r="393" spans="5:5" ht="15.75" customHeight="1" x14ac:dyDescent="0.3">
      <c r="E393" s="160"/>
    </row>
    <row r="394" spans="5:5" ht="15.75" customHeight="1" x14ac:dyDescent="0.3">
      <c r="E394" s="160"/>
    </row>
    <row r="395" spans="5:5" ht="15.75" customHeight="1" x14ac:dyDescent="0.3">
      <c r="E395" s="160"/>
    </row>
    <row r="396" spans="5:5" ht="15.75" customHeight="1" x14ac:dyDescent="0.3">
      <c r="E396" s="160"/>
    </row>
    <row r="397" spans="5:5" ht="15.75" customHeight="1" x14ac:dyDescent="0.3">
      <c r="E397" s="160"/>
    </row>
    <row r="398" spans="5:5" ht="15.75" customHeight="1" x14ac:dyDescent="0.3">
      <c r="E398" s="160"/>
    </row>
    <row r="399" spans="5:5" ht="15.75" customHeight="1" x14ac:dyDescent="0.3">
      <c r="E399" s="160"/>
    </row>
    <row r="400" spans="5:5" ht="15.75" customHeight="1" x14ac:dyDescent="0.3">
      <c r="E400" s="160"/>
    </row>
    <row r="401" spans="5:5" ht="15.75" customHeight="1" x14ac:dyDescent="0.3">
      <c r="E401" s="160"/>
    </row>
    <row r="402" spans="5:5" ht="15.75" customHeight="1" x14ac:dyDescent="0.3">
      <c r="E402" s="160"/>
    </row>
    <row r="403" spans="5:5" ht="15.75" customHeight="1" x14ac:dyDescent="0.3">
      <c r="E403" s="160"/>
    </row>
    <row r="404" spans="5:5" ht="15.75" customHeight="1" x14ac:dyDescent="0.3">
      <c r="E404" s="160"/>
    </row>
    <row r="405" spans="5:5" ht="15.75" customHeight="1" x14ac:dyDescent="0.3">
      <c r="E405" s="160"/>
    </row>
    <row r="406" spans="5:5" ht="15.75" customHeight="1" x14ac:dyDescent="0.3">
      <c r="E406" s="160"/>
    </row>
    <row r="407" spans="5:5" ht="15.75" customHeight="1" x14ac:dyDescent="0.3">
      <c r="E407" s="160"/>
    </row>
    <row r="408" spans="5:5" ht="15.75" customHeight="1" x14ac:dyDescent="0.3">
      <c r="E408" s="160"/>
    </row>
    <row r="409" spans="5:5" ht="15.75" customHeight="1" x14ac:dyDescent="0.3">
      <c r="E409" s="160"/>
    </row>
    <row r="410" spans="5:5" ht="15.75" customHeight="1" x14ac:dyDescent="0.3">
      <c r="E410" s="160"/>
    </row>
    <row r="411" spans="5:5" ht="15.75" customHeight="1" x14ac:dyDescent="0.3">
      <c r="E411" s="160"/>
    </row>
    <row r="412" spans="5:5" ht="15.75" customHeight="1" x14ac:dyDescent="0.3">
      <c r="E412" s="160"/>
    </row>
    <row r="413" spans="5:5" ht="15.75" customHeight="1" x14ac:dyDescent="0.3">
      <c r="E413" s="160"/>
    </row>
    <row r="414" spans="5:5" ht="15.75" customHeight="1" x14ac:dyDescent="0.3">
      <c r="E414" s="160"/>
    </row>
    <row r="415" spans="5:5" ht="15.75" customHeight="1" x14ac:dyDescent="0.3">
      <c r="E415" s="160"/>
    </row>
    <row r="416" spans="5:5" ht="15.75" customHeight="1" x14ac:dyDescent="0.3">
      <c r="E416" s="160"/>
    </row>
    <row r="417" spans="5:5" ht="15.75" customHeight="1" x14ac:dyDescent="0.3">
      <c r="E417" s="160"/>
    </row>
    <row r="418" spans="5:5" ht="15.75" customHeight="1" x14ac:dyDescent="0.3">
      <c r="E418" s="160"/>
    </row>
    <row r="419" spans="5:5" ht="15.75" customHeight="1" x14ac:dyDescent="0.3">
      <c r="E419" s="160"/>
    </row>
    <row r="420" spans="5:5" ht="15.75" customHeight="1" x14ac:dyDescent="0.3">
      <c r="E420" s="160"/>
    </row>
    <row r="421" spans="5:5" ht="15.75" customHeight="1" x14ac:dyDescent="0.3">
      <c r="E421" s="160"/>
    </row>
    <row r="422" spans="5:5" ht="15.75" customHeight="1" x14ac:dyDescent="0.3">
      <c r="E422" s="160"/>
    </row>
    <row r="423" spans="5:5" ht="15.75" customHeight="1" x14ac:dyDescent="0.3">
      <c r="E423" s="160"/>
    </row>
    <row r="424" spans="5:5" ht="15.75" customHeight="1" x14ac:dyDescent="0.3">
      <c r="E424" s="160"/>
    </row>
    <row r="425" spans="5:5" ht="15.75" customHeight="1" x14ac:dyDescent="0.3">
      <c r="E425" s="160"/>
    </row>
    <row r="426" spans="5:5" ht="15.75" customHeight="1" x14ac:dyDescent="0.3">
      <c r="E426" s="160"/>
    </row>
    <row r="427" spans="5:5" ht="15.75" customHeight="1" x14ac:dyDescent="0.3">
      <c r="E427" s="160"/>
    </row>
    <row r="428" spans="5:5" ht="15.75" customHeight="1" x14ac:dyDescent="0.3">
      <c r="E428" s="160"/>
    </row>
    <row r="429" spans="5:5" ht="15.75" customHeight="1" x14ac:dyDescent="0.3">
      <c r="E429" s="160"/>
    </row>
    <row r="430" spans="5:5" ht="15.75" customHeight="1" x14ac:dyDescent="0.3">
      <c r="E430" s="160"/>
    </row>
    <row r="431" spans="5:5" ht="15.75" customHeight="1" x14ac:dyDescent="0.3">
      <c r="E431" s="160"/>
    </row>
    <row r="432" spans="5:5" ht="15.75" customHeight="1" x14ac:dyDescent="0.3">
      <c r="E432" s="160"/>
    </row>
    <row r="433" spans="5:5" ht="15.75" customHeight="1" x14ac:dyDescent="0.3">
      <c r="E433" s="160"/>
    </row>
    <row r="434" spans="5:5" ht="15.75" customHeight="1" x14ac:dyDescent="0.3">
      <c r="E434" s="160"/>
    </row>
    <row r="435" spans="5:5" ht="15.75" customHeight="1" x14ac:dyDescent="0.3">
      <c r="E435" s="160"/>
    </row>
    <row r="436" spans="5:5" ht="15.75" customHeight="1" x14ac:dyDescent="0.3">
      <c r="E436" s="160"/>
    </row>
    <row r="437" spans="5:5" ht="15.75" customHeight="1" x14ac:dyDescent="0.3">
      <c r="E437" s="160"/>
    </row>
    <row r="438" spans="5:5" ht="15.75" customHeight="1" x14ac:dyDescent="0.3">
      <c r="E438" s="160"/>
    </row>
    <row r="439" spans="5:5" ht="15.75" customHeight="1" x14ac:dyDescent="0.3">
      <c r="E439" s="160"/>
    </row>
    <row r="440" spans="5:5" ht="15.75" customHeight="1" x14ac:dyDescent="0.3">
      <c r="E440" s="160"/>
    </row>
    <row r="441" spans="5:5" ht="15.75" customHeight="1" x14ac:dyDescent="0.3">
      <c r="E441" s="160"/>
    </row>
    <row r="442" spans="5:5" ht="15.75" customHeight="1" x14ac:dyDescent="0.3">
      <c r="E442" s="160"/>
    </row>
    <row r="443" spans="5:5" ht="15.75" customHeight="1" x14ac:dyDescent="0.3">
      <c r="E443" s="160"/>
    </row>
    <row r="444" spans="5:5" ht="15.75" customHeight="1" x14ac:dyDescent="0.3">
      <c r="E444" s="160"/>
    </row>
    <row r="445" spans="5:5" ht="15.75" customHeight="1" x14ac:dyDescent="0.3">
      <c r="E445" s="160"/>
    </row>
    <row r="446" spans="5:5" ht="15.75" customHeight="1" x14ac:dyDescent="0.3">
      <c r="E446" s="160"/>
    </row>
    <row r="447" spans="5:5" ht="15.75" customHeight="1" x14ac:dyDescent="0.3">
      <c r="E447" s="160"/>
    </row>
    <row r="448" spans="5:5" ht="15.75" customHeight="1" x14ac:dyDescent="0.3">
      <c r="E448" s="160"/>
    </row>
    <row r="449" spans="5:5" ht="15.75" customHeight="1" x14ac:dyDescent="0.3">
      <c r="E449" s="160"/>
    </row>
    <row r="450" spans="5:5" ht="15.75" customHeight="1" x14ac:dyDescent="0.3">
      <c r="E450" s="160"/>
    </row>
    <row r="451" spans="5:5" ht="15.75" customHeight="1" x14ac:dyDescent="0.3">
      <c r="E451" s="160"/>
    </row>
    <row r="452" spans="5:5" ht="15.75" customHeight="1" x14ac:dyDescent="0.3">
      <c r="E452" s="160"/>
    </row>
    <row r="453" spans="5:5" ht="15.75" customHeight="1" x14ac:dyDescent="0.3">
      <c r="E453" s="160"/>
    </row>
    <row r="454" spans="5:5" ht="15.75" customHeight="1" x14ac:dyDescent="0.3">
      <c r="E454" s="160"/>
    </row>
    <row r="455" spans="5:5" ht="15.75" customHeight="1" x14ac:dyDescent="0.3">
      <c r="E455" s="160"/>
    </row>
    <row r="456" spans="5:5" ht="15.75" customHeight="1" x14ac:dyDescent="0.3">
      <c r="E456" s="160"/>
    </row>
    <row r="457" spans="5:5" ht="15.75" customHeight="1" x14ac:dyDescent="0.3">
      <c r="E457" s="160"/>
    </row>
    <row r="458" spans="5:5" ht="15.75" customHeight="1" x14ac:dyDescent="0.3">
      <c r="E458" s="160"/>
    </row>
    <row r="459" spans="5:5" ht="15.75" customHeight="1" x14ac:dyDescent="0.3">
      <c r="E459" s="160"/>
    </row>
    <row r="460" spans="5:5" ht="15.75" customHeight="1" x14ac:dyDescent="0.3">
      <c r="E460" s="160"/>
    </row>
    <row r="461" spans="5:5" ht="15.75" customHeight="1" x14ac:dyDescent="0.3">
      <c r="E461" s="160"/>
    </row>
    <row r="462" spans="5:5" ht="15.75" customHeight="1" x14ac:dyDescent="0.3">
      <c r="E462" s="160"/>
    </row>
    <row r="463" spans="5:5" ht="15.75" customHeight="1" x14ac:dyDescent="0.3">
      <c r="E463" s="160"/>
    </row>
    <row r="464" spans="5:5" ht="15.75" customHeight="1" x14ac:dyDescent="0.3">
      <c r="E464" s="160"/>
    </row>
    <row r="465" spans="5:5" ht="15.75" customHeight="1" x14ac:dyDescent="0.3">
      <c r="E465" s="160"/>
    </row>
    <row r="466" spans="5:5" ht="15.75" customHeight="1" x14ac:dyDescent="0.3">
      <c r="E466" s="160"/>
    </row>
    <row r="467" spans="5:5" ht="15.75" customHeight="1" x14ac:dyDescent="0.3">
      <c r="E467" s="160"/>
    </row>
    <row r="468" spans="5:5" ht="15.75" customHeight="1" x14ac:dyDescent="0.3">
      <c r="E468" s="160"/>
    </row>
    <row r="469" spans="5:5" ht="15.75" customHeight="1" x14ac:dyDescent="0.3">
      <c r="E469" s="160"/>
    </row>
    <row r="470" spans="5:5" ht="15.75" customHeight="1" x14ac:dyDescent="0.3">
      <c r="E470" s="160"/>
    </row>
    <row r="471" spans="5:5" ht="15.75" customHeight="1" x14ac:dyDescent="0.3">
      <c r="E471" s="160"/>
    </row>
    <row r="472" spans="5:5" ht="15.75" customHeight="1" x14ac:dyDescent="0.3">
      <c r="E472" s="160"/>
    </row>
    <row r="473" spans="5:5" ht="15.75" customHeight="1" x14ac:dyDescent="0.3">
      <c r="E473" s="160"/>
    </row>
    <row r="474" spans="5:5" ht="15.75" customHeight="1" x14ac:dyDescent="0.3">
      <c r="E474" s="160"/>
    </row>
    <row r="475" spans="5:5" ht="15.75" customHeight="1" x14ac:dyDescent="0.3">
      <c r="E475" s="160"/>
    </row>
    <row r="476" spans="5:5" ht="15.75" customHeight="1" x14ac:dyDescent="0.3">
      <c r="E476" s="160"/>
    </row>
    <row r="477" spans="5:5" ht="15.75" customHeight="1" x14ac:dyDescent="0.3">
      <c r="E477" s="160"/>
    </row>
    <row r="478" spans="5:5" ht="15.75" customHeight="1" x14ac:dyDescent="0.3">
      <c r="E478" s="160"/>
    </row>
    <row r="479" spans="5:5" ht="15.75" customHeight="1" x14ac:dyDescent="0.3">
      <c r="E479" s="160"/>
    </row>
    <row r="480" spans="5:5" ht="15.75" customHeight="1" x14ac:dyDescent="0.3">
      <c r="E480" s="160"/>
    </row>
    <row r="481" spans="5:5" ht="15.75" customHeight="1" x14ac:dyDescent="0.3">
      <c r="E481" s="160"/>
    </row>
    <row r="482" spans="5:5" ht="15.75" customHeight="1" x14ac:dyDescent="0.3">
      <c r="E482" s="160"/>
    </row>
    <row r="483" spans="5:5" ht="15.75" customHeight="1" x14ac:dyDescent="0.3">
      <c r="E483" s="160"/>
    </row>
    <row r="484" spans="5:5" ht="15.75" customHeight="1" x14ac:dyDescent="0.3">
      <c r="E484" s="160"/>
    </row>
    <row r="485" spans="5:5" ht="15.75" customHeight="1" x14ac:dyDescent="0.3">
      <c r="E485" s="160"/>
    </row>
    <row r="486" spans="5:5" ht="15.75" customHeight="1" x14ac:dyDescent="0.3">
      <c r="E486" s="160"/>
    </row>
    <row r="487" spans="5:5" ht="15.75" customHeight="1" x14ac:dyDescent="0.3">
      <c r="E487" s="160"/>
    </row>
    <row r="488" spans="5:5" ht="15.75" customHeight="1" x14ac:dyDescent="0.3">
      <c r="E488" s="160"/>
    </row>
    <row r="489" spans="5:5" ht="15.75" customHeight="1" x14ac:dyDescent="0.3">
      <c r="E489" s="160"/>
    </row>
    <row r="490" spans="5:5" ht="15.75" customHeight="1" x14ac:dyDescent="0.3">
      <c r="E490" s="160"/>
    </row>
    <row r="491" spans="5:5" ht="15.75" customHeight="1" x14ac:dyDescent="0.3">
      <c r="E491" s="160"/>
    </row>
    <row r="492" spans="5:5" ht="15.75" customHeight="1" x14ac:dyDescent="0.3">
      <c r="E492" s="160"/>
    </row>
    <row r="493" spans="5:5" ht="15.75" customHeight="1" x14ac:dyDescent="0.3">
      <c r="E493" s="160"/>
    </row>
    <row r="494" spans="5:5" ht="15.75" customHeight="1" x14ac:dyDescent="0.3">
      <c r="E494" s="160"/>
    </row>
    <row r="495" spans="5:5" ht="15.75" customHeight="1" x14ac:dyDescent="0.3">
      <c r="E495" s="160"/>
    </row>
    <row r="496" spans="5:5" ht="15.75" customHeight="1" x14ac:dyDescent="0.3">
      <c r="E496" s="160"/>
    </row>
    <row r="497" spans="5:5" ht="15.75" customHeight="1" x14ac:dyDescent="0.3">
      <c r="E497" s="160"/>
    </row>
    <row r="498" spans="5:5" ht="15.75" customHeight="1" x14ac:dyDescent="0.3">
      <c r="E498" s="160"/>
    </row>
    <row r="499" spans="5:5" ht="15.75" customHeight="1" x14ac:dyDescent="0.3">
      <c r="E499" s="160"/>
    </row>
    <row r="500" spans="5:5" ht="15.75" customHeight="1" x14ac:dyDescent="0.3">
      <c r="E500" s="160"/>
    </row>
    <row r="501" spans="5:5" ht="15.75" customHeight="1" x14ac:dyDescent="0.3">
      <c r="E501" s="160"/>
    </row>
    <row r="502" spans="5:5" ht="15.75" customHeight="1" x14ac:dyDescent="0.3">
      <c r="E502" s="160"/>
    </row>
    <row r="503" spans="5:5" ht="15.75" customHeight="1" x14ac:dyDescent="0.3">
      <c r="E503" s="160"/>
    </row>
    <row r="504" spans="5:5" ht="15.75" customHeight="1" x14ac:dyDescent="0.3">
      <c r="E504" s="160"/>
    </row>
    <row r="505" spans="5:5" ht="15.75" customHeight="1" x14ac:dyDescent="0.3">
      <c r="E505" s="160"/>
    </row>
    <row r="506" spans="5:5" ht="15.75" customHeight="1" x14ac:dyDescent="0.3">
      <c r="E506" s="160"/>
    </row>
    <row r="507" spans="5:5" ht="15.75" customHeight="1" x14ac:dyDescent="0.3">
      <c r="E507" s="160"/>
    </row>
    <row r="508" spans="5:5" ht="15.75" customHeight="1" x14ac:dyDescent="0.3">
      <c r="E508" s="160"/>
    </row>
    <row r="509" spans="5:5" ht="15.75" customHeight="1" x14ac:dyDescent="0.3">
      <c r="E509" s="160"/>
    </row>
    <row r="510" spans="5:5" ht="15.75" customHeight="1" x14ac:dyDescent="0.3">
      <c r="E510" s="160"/>
    </row>
    <row r="511" spans="5:5" ht="15.75" customHeight="1" x14ac:dyDescent="0.3">
      <c r="E511" s="160"/>
    </row>
    <row r="512" spans="5:5" ht="15.75" customHeight="1" x14ac:dyDescent="0.3">
      <c r="E512" s="160"/>
    </row>
    <row r="513" spans="5:5" ht="15.75" customHeight="1" x14ac:dyDescent="0.3">
      <c r="E513" s="160"/>
    </row>
    <row r="514" spans="5:5" ht="15.75" customHeight="1" x14ac:dyDescent="0.3">
      <c r="E514" s="160"/>
    </row>
    <row r="515" spans="5:5" ht="15.75" customHeight="1" x14ac:dyDescent="0.3">
      <c r="E515" s="160"/>
    </row>
    <row r="516" spans="5:5" ht="15.75" customHeight="1" x14ac:dyDescent="0.3">
      <c r="E516" s="160"/>
    </row>
    <row r="517" spans="5:5" ht="15.75" customHeight="1" x14ac:dyDescent="0.3">
      <c r="E517" s="160"/>
    </row>
    <row r="518" spans="5:5" ht="15.75" customHeight="1" x14ac:dyDescent="0.3">
      <c r="E518" s="160"/>
    </row>
    <row r="519" spans="5:5" ht="15.75" customHeight="1" x14ac:dyDescent="0.3">
      <c r="E519" s="160"/>
    </row>
    <row r="520" spans="5:5" ht="15.75" customHeight="1" x14ac:dyDescent="0.3">
      <c r="E520" s="160"/>
    </row>
    <row r="521" spans="5:5" ht="15.75" customHeight="1" x14ac:dyDescent="0.3">
      <c r="E521" s="160"/>
    </row>
    <row r="522" spans="5:5" ht="15.75" customHeight="1" x14ac:dyDescent="0.3">
      <c r="E522" s="160"/>
    </row>
    <row r="523" spans="5:5" ht="15.75" customHeight="1" x14ac:dyDescent="0.3">
      <c r="E523" s="160"/>
    </row>
    <row r="524" spans="5:5" ht="15.75" customHeight="1" x14ac:dyDescent="0.3">
      <c r="E524" s="160"/>
    </row>
    <row r="525" spans="5:5" ht="15.75" customHeight="1" x14ac:dyDescent="0.3">
      <c r="E525" s="160"/>
    </row>
    <row r="526" spans="5:5" ht="15.75" customHeight="1" x14ac:dyDescent="0.3">
      <c r="E526" s="160"/>
    </row>
    <row r="527" spans="5:5" ht="15.75" customHeight="1" x14ac:dyDescent="0.3">
      <c r="E527" s="160"/>
    </row>
    <row r="528" spans="5:5" ht="15.75" customHeight="1" x14ac:dyDescent="0.3">
      <c r="E528" s="160"/>
    </row>
    <row r="529" spans="5:5" ht="15.75" customHeight="1" x14ac:dyDescent="0.3">
      <c r="E529" s="160"/>
    </row>
    <row r="530" spans="5:5" ht="15.75" customHeight="1" x14ac:dyDescent="0.3">
      <c r="E530" s="160"/>
    </row>
    <row r="531" spans="5:5" ht="15.75" customHeight="1" x14ac:dyDescent="0.3">
      <c r="E531" s="160"/>
    </row>
    <row r="532" spans="5:5" ht="15.75" customHeight="1" x14ac:dyDescent="0.3">
      <c r="E532" s="160"/>
    </row>
    <row r="533" spans="5:5" ht="15.75" customHeight="1" x14ac:dyDescent="0.3">
      <c r="E533" s="160"/>
    </row>
    <row r="534" spans="5:5" ht="15.75" customHeight="1" x14ac:dyDescent="0.3">
      <c r="E534" s="160"/>
    </row>
    <row r="535" spans="5:5" ht="15.75" customHeight="1" x14ac:dyDescent="0.3">
      <c r="E535" s="160"/>
    </row>
    <row r="536" spans="5:5" ht="15.75" customHeight="1" x14ac:dyDescent="0.3">
      <c r="E536" s="160"/>
    </row>
    <row r="537" spans="5:5" ht="15.75" customHeight="1" x14ac:dyDescent="0.3">
      <c r="E537" s="160"/>
    </row>
    <row r="538" spans="5:5" ht="15.75" customHeight="1" x14ac:dyDescent="0.3">
      <c r="E538" s="160"/>
    </row>
    <row r="539" spans="5:5" ht="15.75" customHeight="1" x14ac:dyDescent="0.3">
      <c r="E539" s="160"/>
    </row>
    <row r="540" spans="5:5" ht="15.75" customHeight="1" x14ac:dyDescent="0.3">
      <c r="E540" s="160"/>
    </row>
    <row r="541" spans="5:5" ht="15.75" customHeight="1" x14ac:dyDescent="0.3">
      <c r="E541" s="160"/>
    </row>
    <row r="542" spans="5:5" ht="15.75" customHeight="1" x14ac:dyDescent="0.3">
      <c r="E542" s="160"/>
    </row>
    <row r="543" spans="5:5" ht="15.75" customHeight="1" x14ac:dyDescent="0.3">
      <c r="E543" s="160"/>
    </row>
    <row r="544" spans="5:5" ht="15.75" customHeight="1" x14ac:dyDescent="0.3">
      <c r="E544" s="160"/>
    </row>
    <row r="545" spans="5:5" ht="15.75" customHeight="1" x14ac:dyDescent="0.3">
      <c r="E545" s="160"/>
    </row>
    <row r="546" spans="5:5" ht="15.75" customHeight="1" x14ac:dyDescent="0.3">
      <c r="E546" s="160"/>
    </row>
    <row r="547" spans="5:5" ht="15.75" customHeight="1" x14ac:dyDescent="0.3">
      <c r="E547" s="160"/>
    </row>
    <row r="548" spans="5:5" ht="15.75" customHeight="1" x14ac:dyDescent="0.3">
      <c r="E548" s="160"/>
    </row>
    <row r="549" spans="5:5" ht="15.75" customHeight="1" x14ac:dyDescent="0.3">
      <c r="E549" s="160"/>
    </row>
    <row r="550" spans="5:5" ht="15.75" customHeight="1" x14ac:dyDescent="0.3">
      <c r="E550" s="160"/>
    </row>
    <row r="551" spans="5:5" ht="15.75" customHeight="1" x14ac:dyDescent="0.3">
      <c r="E551" s="160"/>
    </row>
    <row r="552" spans="5:5" ht="15.75" customHeight="1" x14ac:dyDescent="0.3">
      <c r="E552" s="160"/>
    </row>
    <row r="553" spans="5:5" ht="15.75" customHeight="1" x14ac:dyDescent="0.3">
      <c r="E553" s="160"/>
    </row>
    <row r="554" spans="5:5" ht="15.75" customHeight="1" x14ac:dyDescent="0.3">
      <c r="E554" s="160"/>
    </row>
    <row r="555" spans="5:5" ht="15.75" customHeight="1" x14ac:dyDescent="0.3">
      <c r="E555" s="160"/>
    </row>
    <row r="556" spans="5:5" ht="15.75" customHeight="1" x14ac:dyDescent="0.3">
      <c r="E556" s="160"/>
    </row>
    <row r="557" spans="5:5" ht="15.75" customHeight="1" x14ac:dyDescent="0.3">
      <c r="E557" s="160"/>
    </row>
    <row r="558" spans="5:5" ht="15.75" customHeight="1" x14ac:dyDescent="0.3">
      <c r="E558" s="160"/>
    </row>
    <row r="559" spans="5:5" ht="15.75" customHeight="1" x14ac:dyDescent="0.3">
      <c r="E559" s="160"/>
    </row>
    <row r="560" spans="5:5" ht="15.75" customHeight="1" x14ac:dyDescent="0.3">
      <c r="E560" s="160"/>
    </row>
    <row r="561" spans="5:5" ht="15.75" customHeight="1" x14ac:dyDescent="0.3">
      <c r="E561" s="160"/>
    </row>
    <row r="562" spans="5:5" ht="15.75" customHeight="1" x14ac:dyDescent="0.3">
      <c r="E562" s="160"/>
    </row>
    <row r="563" spans="5:5" ht="15.75" customHeight="1" x14ac:dyDescent="0.3">
      <c r="E563" s="160"/>
    </row>
    <row r="564" spans="5:5" ht="15.75" customHeight="1" x14ac:dyDescent="0.3">
      <c r="E564" s="160"/>
    </row>
    <row r="565" spans="5:5" ht="15.75" customHeight="1" x14ac:dyDescent="0.3">
      <c r="E565" s="160"/>
    </row>
    <row r="566" spans="5:5" ht="15.75" customHeight="1" x14ac:dyDescent="0.3">
      <c r="E566" s="160"/>
    </row>
    <row r="567" spans="5:5" ht="15.75" customHeight="1" x14ac:dyDescent="0.3">
      <c r="E567" s="160"/>
    </row>
    <row r="568" spans="5:5" ht="15.75" customHeight="1" x14ac:dyDescent="0.3">
      <c r="E568" s="160"/>
    </row>
    <row r="569" spans="5:5" ht="15.75" customHeight="1" x14ac:dyDescent="0.3">
      <c r="E569" s="160"/>
    </row>
    <row r="570" spans="5:5" ht="15.75" customHeight="1" x14ac:dyDescent="0.3">
      <c r="E570" s="160"/>
    </row>
    <row r="571" spans="5:5" ht="15.75" customHeight="1" x14ac:dyDescent="0.3">
      <c r="E571" s="160"/>
    </row>
    <row r="572" spans="5:5" ht="15.75" customHeight="1" x14ac:dyDescent="0.3">
      <c r="E572" s="160"/>
    </row>
    <row r="573" spans="5:5" ht="15.75" customHeight="1" x14ac:dyDescent="0.3">
      <c r="E573" s="160"/>
    </row>
    <row r="574" spans="5:5" ht="15.75" customHeight="1" x14ac:dyDescent="0.3">
      <c r="E574" s="160"/>
    </row>
    <row r="575" spans="5:5" ht="15.75" customHeight="1" x14ac:dyDescent="0.3">
      <c r="E575" s="160"/>
    </row>
    <row r="576" spans="5:5" ht="15.75" customHeight="1" x14ac:dyDescent="0.3">
      <c r="E576" s="160"/>
    </row>
    <row r="577" spans="5:5" ht="15.75" customHeight="1" x14ac:dyDescent="0.3">
      <c r="E577" s="160"/>
    </row>
    <row r="578" spans="5:5" ht="15.75" customHeight="1" x14ac:dyDescent="0.3">
      <c r="E578" s="160"/>
    </row>
    <row r="579" spans="5:5" ht="15.75" customHeight="1" x14ac:dyDescent="0.3">
      <c r="E579" s="160"/>
    </row>
    <row r="580" spans="5:5" ht="15.75" customHeight="1" x14ac:dyDescent="0.3">
      <c r="E580" s="160"/>
    </row>
    <row r="581" spans="5:5" ht="15.75" customHeight="1" x14ac:dyDescent="0.3">
      <c r="E581" s="160"/>
    </row>
    <row r="582" spans="5:5" ht="15.75" customHeight="1" x14ac:dyDescent="0.3">
      <c r="E582" s="160"/>
    </row>
    <row r="583" spans="5:5" ht="15.75" customHeight="1" x14ac:dyDescent="0.3">
      <c r="E583" s="160"/>
    </row>
    <row r="584" spans="5:5" ht="15.75" customHeight="1" x14ac:dyDescent="0.3">
      <c r="E584" s="160"/>
    </row>
    <row r="585" spans="5:5" ht="15.75" customHeight="1" x14ac:dyDescent="0.3">
      <c r="E585" s="160"/>
    </row>
    <row r="586" spans="5:5" ht="15.75" customHeight="1" x14ac:dyDescent="0.3">
      <c r="E586" s="160"/>
    </row>
    <row r="587" spans="5:5" ht="15.75" customHeight="1" x14ac:dyDescent="0.3">
      <c r="E587" s="160"/>
    </row>
    <row r="588" spans="5:5" ht="15.75" customHeight="1" x14ac:dyDescent="0.3">
      <c r="E588" s="160"/>
    </row>
    <row r="589" spans="5:5" ht="15.75" customHeight="1" x14ac:dyDescent="0.3">
      <c r="E589" s="160"/>
    </row>
    <row r="590" spans="5:5" ht="15.75" customHeight="1" x14ac:dyDescent="0.3">
      <c r="E590" s="160"/>
    </row>
    <row r="591" spans="5:5" ht="15.75" customHeight="1" x14ac:dyDescent="0.3">
      <c r="E591" s="160"/>
    </row>
    <row r="592" spans="5:5" ht="15.75" customHeight="1" x14ac:dyDescent="0.3">
      <c r="E592" s="160"/>
    </row>
    <row r="593" spans="5:5" ht="15.75" customHeight="1" x14ac:dyDescent="0.3">
      <c r="E593" s="160"/>
    </row>
    <row r="594" spans="5:5" ht="15.75" customHeight="1" x14ac:dyDescent="0.3">
      <c r="E594" s="160"/>
    </row>
    <row r="595" spans="5:5" ht="15.75" customHeight="1" x14ac:dyDescent="0.3">
      <c r="E595" s="160"/>
    </row>
    <row r="596" spans="5:5" ht="15.75" customHeight="1" x14ac:dyDescent="0.3">
      <c r="E596" s="160"/>
    </row>
    <row r="597" spans="5:5" ht="15.75" customHeight="1" x14ac:dyDescent="0.3">
      <c r="E597" s="160"/>
    </row>
    <row r="598" spans="5:5" ht="15.75" customHeight="1" x14ac:dyDescent="0.3">
      <c r="E598" s="160"/>
    </row>
    <row r="599" spans="5:5" ht="15.75" customHeight="1" x14ac:dyDescent="0.3">
      <c r="E599" s="160"/>
    </row>
    <row r="600" spans="5:5" ht="15.75" customHeight="1" x14ac:dyDescent="0.3">
      <c r="E600" s="160"/>
    </row>
    <row r="601" spans="5:5" ht="15.75" customHeight="1" x14ac:dyDescent="0.3">
      <c r="E601" s="160"/>
    </row>
    <row r="602" spans="5:5" ht="15.75" customHeight="1" x14ac:dyDescent="0.3">
      <c r="E602" s="160"/>
    </row>
    <row r="603" spans="5:5" ht="15.75" customHeight="1" x14ac:dyDescent="0.3">
      <c r="E603" s="160"/>
    </row>
    <row r="604" spans="5:5" ht="15.75" customHeight="1" x14ac:dyDescent="0.3">
      <c r="E604" s="160"/>
    </row>
    <row r="605" spans="5:5" ht="15.75" customHeight="1" x14ac:dyDescent="0.3">
      <c r="E605" s="160"/>
    </row>
    <row r="606" spans="5:5" ht="15.75" customHeight="1" x14ac:dyDescent="0.3">
      <c r="E606" s="160"/>
    </row>
    <row r="607" spans="5:5" ht="15.75" customHeight="1" x14ac:dyDescent="0.3">
      <c r="E607" s="160"/>
    </row>
    <row r="608" spans="5:5" ht="15.75" customHeight="1" x14ac:dyDescent="0.3">
      <c r="E608" s="160"/>
    </row>
    <row r="609" spans="5:5" ht="15.75" customHeight="1" x14ac:dyDescent="0.3">
      <c r="E609" s="160"/>
    </row>
    <row r="610" spans="5:5" ht="15.75" customHeight="1" x14ac:dyDescent="0.3">
      <c r="E610" s="160"/>
    </row>
    <row r="611" spans="5:5" ht="15.75" customHeight="1" x14ac:dyDescent="0.3">
      <c r="E611" s="160"/>
    </row>
    <row r="612" spans="5:5" ht="15.75" customHeight="1" x14ac:dyDescent="0.3">
      <c r="E612" s="160"/>
    </row>
    <row r="613" spans="5:5" ht="15.75" customHeight="1" x14ac:dyDescent="0.3">
      <c r="E613" s="160"/>
    </row>
    <row r="614" spans="5:5" ht="15.75" customHeight="1" x14ac:dyDescent="0.3">
      <c r="E614" s="160"/>
    </row>
    <row r="615" spans="5:5" ht="15.75" customHeight="1" x14ac:dyDescent="0.3">
      <c r="E615" s="160"/>
    </row>
    <row r="616" spans="5:5" ht="15.75" customHeight="1" x14ac:dyDescent="0.3">
      <c r="E616" s="160"/>
    </row>
    <row r="617" spans="5:5" ht="15.75" customHeight="1" x14ac:dyDescent="0.3">
      <c r="E617" s="160"/>
    </row>
    <row r="618" spans="5:5" ht="15.75" customHeight="1" x14ac:dyDescent="0.3">
      <c r="E618" s="160"/>
    </row>
    <row r="619" spans="5:5" ht="15.75" customHeight="1" x14ac:dyDescent="0.3">
      <c r="E619" s="160"/>
    </row>
    <row r="620" spans="5:5" ht="15.75" customHeight="1" x14ac:dyDescent="0.3">
      <c r="E620" s="160"/>
    </row>
    <row r="621" spans="5:5" ht="15.75" customHeight="1" x14ac:dyDescent="0.3">
      <c r="E621" s="160"/>
    </row>
    <row r="622" spans="5:5" ht="15.75" customHeight="1" x14ac:dyDescent="0.3">
      <c r="E622" s="160"/>
    </row>
    <row r="623" spans="5:5" ht="15.75" customHeight="1" x14ac:dyDescent="0.3">
      <c r="E623" s="160"/>
    </row>
    <row r="624" spans="5:5" ht="15.75" customHeight="1" x14ac:dyDescent="0.3">
      <c r="E624" s="160"/>
    </row>
    <row r="625" spans="5:5" ht="15.75" customHeight="1" x14ac:dyDescent="0.3">
      <c r="E625" s="160"/>
    </row>
    <row r="626" spans="5:5" ht="15.75" customHeight="1" x14ac:dyDescent="0.3">
      <c r="E626" s="160"/>
    </row>
    <row r="627" spans="5:5" ht="15.75" customHeight="1" x14ac:dyDescent="0.3">
      <c r="E627" s="160"/>
    </row>
    <row r="628" spans="5:5" ht="15.75" customHeight="1" x14ac:dyDescent="0.3">
      <c r="E628" s="160"/>
    </row>
    <row r="629" spans="5:5" ht="15.75" customHeight="1" x14ac:dyDescent="0.3">
      <c r="E629" s="160"/>
    </row>
    <row r="630" spans="5:5" ht="15.75" customHeight="1" x14ac:dyDescent="0.3">
      <c r="E630" s="160"/>
    </row>
    <row r="631" spans="5:5" ht="15.75" customHeight="1" x14ac:dyDescent="0.3">
      <c r="E631" s="160"/>
    </row>
    <row r="632" spans="5:5" ht="15.75" customHeight="1" x14ac:dyDescent="0.3">
      <c r="E632" s="160"/>
    </row>
    <row r="633" spans="5:5" ht="15.75" customHeight="1" x14ac:dyDescent="0.3">
      <c r="E633" s="160"/>
    </row>
    <row r="634" spans="5:5" ht="15.75" customHeight="1" x14ac:dyDescent="0.3">
      <c r="E634" s="160"/>
    </row>
    <row r="635" spans="5:5" ht="15.75" customHeight="1" x14ac:dyDescent="0.3">
      <c r="E635" s="160"/>
    </row>
    <row r="636" spans="5:5" ht="15.75" customHeight="1" x14ac:dyDescent="0.3">
      <c r="E636" s="160"/>
    </row>
    <row r="637" spans="5:5" ht="15.75" customHeight="1" x14ac:dyDescent="0.3">
      <c r="E637" s="160"/>
    </row>
    <row r="638" spans="5:5" ht="15.75" customHeight="1" x14ac:dyDescent="0.3">
      <c r="E638" s="160"/>
    </row>
    <row r="639" spans="5:5" ht="15.75" customHeight="1" x14ac:dyDescent="0.3">
      <c r="E639" s="160"/>
    </row>
    <row r="640" spans="5:5" ht="15.75" customHeight="1" x14ac:dyDescent="0.3">
      <c r="E640" s="160"/>
    </row>
    <row r="641" spans="5:5" ht="15.75" customHeight="1" x14ac:dyDescent="0.3">
      <c r="E641" s="160"/>
    </row>
    <row r="642" spans="5:5" ht="15.75" customHeight="1" x14ac:dyDescent="0.3">
      <c r="E642" s="160"/>
    </row>
    <row r="643" spans="5:5" ht="15.75" customHeight="1" x14ac:dyDescent="0.3">
      <c r="E643" s="160"/>
    </row>
    <row r="644" spans="5:5" ht="15.75" customHeight="1" x14ac:dyDescent="0.3">
      <c r="E644" s="160"/>
    </row>
    <row r="645" spans="5:5" ht="15.75" customHeight="1" x14ac:dyDescent="0.3">
      <c r="E645" s="160"/>
    </row>
    <row r="646" spans="5:5" ht="15.75" customHeight="1" x14ac:dyDescent="0.3">
      <c r="E646" s="160"/>
    </row>
    <row r="647" spans="5:5" ht="15.75" customHeight="1" x14ac:dyDescent="0.3">
      <c r="E647" s="160"/>
    </row>
    <row r="648" spans="5:5" ht="15.75" customHeight="1" x14ac:dyDescent="0.3">
      <c r="E648" s="160"/>
    </row>
    <row r="649" spans="5:5" ht="15.75" customHeight="1" x14ac:dyDescent="0.3">
      <c r="E649" s="160"/>
    </row>
    <row r="650" spans="5:5" ht="15.75" customHeight="1" x14ac:dyDescent="0.3">
      <c r="E650" s="160"/>
    </row>
    <row r="651" spans="5:5" ht="15.75" customHeight="1" x14ac:dyDescent="0.3">
      <c r="E651" s="160"/>
    </row>
    <row r="652" spans="5:5" ht="15.75" customHeight="1" x14ac:dyDescent="0.3">
      <c r="E652" s="160"/>
    </row>
    <row r="653" spans="5:5" ht="15.75" customHeight="1" x14ac:dyDescent="0.3">
      <c r="E653" s="160"/>
    </row>
    <row r="654" spans="5:5" ht="15.75" customHeight="1" x14ac:dyDescent="0.3">
      <c r="E654" s="160"/>
    </row>
    <row r="655" spans="5:5" ht="15.75" customHeight="1" x14ac:dyDescent="0.3">
      <c r="E655" s="160"/>
    </row>
    <row r="656" spans="5:5" ht="15.75" customHeight="1" x14ac:dyDescent="0.3">
      <c r="E656" s="160"/>
    </row>
    <row r="657" spans="5:5" ht="15.75" customHeight="1" x14ac:dyDescent="0.3">
      <c r="E657" s="160"/>
    </row>
    <row r="658" spans="5:5" ht="15.75" customHeight="1" x14ac:dyDescent="0.3">
      <c r="E658" s="160"/>
    </row>
    <row r="659" spans="5:5" ht="15.75" customHeight="1" x14ac:dyDescent="0.3">
      <c r="E659" s="160"/>
    </row>
    <row r="660" spans="5:5" ht="15.75" customHeight="1" x14ac:dyDescent="0.3">
      <c r="E660" s="160"/>
    </row>
    <row r="661" spans="5:5" ht="15.75" customHeight="1" x14ac:dyDescent="0.3">
      <c r="E661" s="160"/>
    </row>
    <row r="662" spans="5:5" ht="15.75" customHeight="1" x14ac:dyDescent="0.3">
      <c r="E662" s="160"/>
    </row>
    <row r="663" spans="5:5" ht="15.75" customHeight="1" x14ac:dyDescent="0.3">
      <c r="E663" s="160"/>
    </row>
    <row r="664" spans="5:5" ht="15.75" customHeight="1" x14ac:dyDescent="0.3">
      <c r="E664" s="160"/>
    </row>
    <row r="665" spans="5:5" ht="15.75" customHeight="1" x14ac:dyDescent="0.3">
      <c r="E665" s="160"/>
    </row>
    <row r="666" spans="5:5" ht="15.75" customHeight="1" x14ac:dyDescent="0.3">
      <c r="E666" s="160"/>
    </row>
    <row r="667" spans="5:5" ht="15.75" customHeight="1" x14ac:dyDescent="0.3">
      <c r="E667" s="160"/>
    </row>
    <row r="668" spans="5:5" ht="15.75" customHeight="1" x14ac:dyDescent="0.3">
      <c r="E668" s="160"/>
    </row>
    <row r="669" spans="5:5" ht="15.75" customHeight="1" x14ac:dyDescent="0.3">
      <c r="E669" s="160"/>
    </row>
    <row r="670" spans="5:5" ht="15.75" customHeight="1" x14ac:dyDescent="0.3">
      <c r="E670" s="160"/>
    </row>
    <row r="671" spans="5:5" ht="15.75" customHeight="1" x14ac:dyDescent="0.3">
      <c r="E671" s="160"/>
    </row>
    <row r="672" spans="5:5" ht="15.75" customHeight="1" x14ac:dyDescent="0.3">
      <c r="E672" s="160"/>
    </row>
    <row r="673" spans="5:5" ht="15.75" customHeight="1" x14ac:dyDescent="0.3">
      <c r="E673" s="160"/>
    </row>
    <row r="674" spans="5:5" ht="15.75" customHeight="1" x14ac:dyDescent="0.3">
      <c r="E674" s="160"/>
    </row>
    <row r="675" spans="5:5" ht="15.75" customHeight="1" x14ac:dyDescent="0.3">
      <c r="E675" s="160"/>
    </row>
    <row r="676" spans="5:5" ht="15.75" customHeight="1" x14ac:dyDescent="0.3">
      <c r="E676" s="160"/>
    </row>
    <row r="677" spans="5:5" ht="15.75" customHeight="1" x14ac:dyDescent="0.3">
      <c r="E677" s="160"/>
    </row>
    <row r="678" spans="5:5" ht="15.75" customHeight="1" x14ac:dyDescent="0.3">
      <c r="E678" s="160"/>
    </row>
    <row r="679" spans="5:5" ht="15.75" customHeight="1" x14ac:dyDescent="0.3">
      <c r="E679" s="160"/>
    </row>
    <row r="680" spans="5:5" ht="15.75" customHeight="1" x14ac:dyDescent="0.3">
      <c r="E680" s="160"/>
    </row>
    <row r="681" spans="5:5" ht="15.75" customHeight="1" x14ac:dyDescent="0.3">
      <c r="E681" s="160"/>
    </row>
    <row r="682" spans="5:5" ht="15.75" customHeight="1" x14ac:dyDescent="0.3">
      <c r="E682" s="160"/>
    </row>
    <row r="683" spans="5:5" ht="15.75" customHeight="1" x14ac:dyDescent="0.3">
      <c r="E683" s="160"/>
    </row>
    <row r="684" spans="5:5" ht="15.75" customHeight="1" x14ac:dyDescent="0.3">
      <c r="E684" s="160"/>
    </row>
    <row r="685" spans="5:5" ht="15.75" customHeight="1" x14ac:dyDescent="0.3">
      <c r="E685" s="160"/>
    </row>
    <row r="686" spans="5:5" ht="15.75" customHeight="1" x14ac:dyDescent="0.3">
      <c r="E686" s="160"/>
    </row>
    <row r="687" spans="5:5" ht="15.75" customHeight="1" x14ac:dyDescent="0.3">
      <c r="E687" s="160"/>
    </row>
    <row r="688" spans="5:5" ht="15.75" customHeight="1" x14ac:dyDescent="0.3">
      <c r="E688" s="160"/>
    </row>
    <row r="689" spans="5:5" ht="15.75" customHeight="1" x14ac:dyDescent="0.3">
      <c r="E689" s="160"/>
    </row>
    <row r="690" spans="5:5" ht="15.75" customHeight="1" x14ac:dyDescent="0.3">
      <c r="E690" s="160"/>
    </row>
    <row r="691" spans="5:5" ht="15.75" customHeight="1" x14ac:dyDescent="0.3">
      <c r="E691" s="160"/>
    </row>
    <row r="692" spans="5:5" ht="15.75" customHeight="1" x14ac:dyDescent="0.3">
      <c r="E692" s="160"/>
    </row>
    <row r="693" spans="5:5" ht="15.75" customHeight="1" x14ac:dyDescent="0.3">
      <c r="E693" s="160"/>
    </row>
    <row r="694" spans="5:5" ht="15.75" customHeight="1" x14ac:dyDescent="0.3">
      <c r="E694" s="160"/>
    </row>
    <row r="695" spans="5:5" ht="15.75" customHeight="1" x14ac:dyDescent="0.3">
      <c r="E695" s="160"/>
    </row>
    <row r="696" spans="5:5" ht="15.75" customHeight="1" x14ac:dyDescent="0.3">
      <c r="E696" s="160"/>
    </row>
    <row r="697" spans="5:5" ht="15.75" customHeight="1" x14ac:dyDescent="0.3">
      <c r="E697" s="160"/>
    </row>
    <row r="698" spans="5:5" ht="15.75" customHeight="1" x14ac:dyDescent="0.3">
      <c r="E698" s="160"/>
    </row>
    <row r="699" spans="5:5" ht="15.75" customHeight="1" x14ac:dyDescent="0.3">
      <c r="E699" s="160"/>
    </row>
    <row r="700" spans="5:5" ht="15.75" customHeight="1" x14ac:dyDescent="0.3">
      <c r="E700" s="160"/>
    </row>
    <row r="701" spans="5:5" ht="15.75" customHeight="1" x14ac:dyDescent="0.3">
      <c r="E701" s="160"/>
    </row>
    <row r="702" spans="5:5" ht="15.75" customHeight="1" x14ac:dyDescent="0.3">
      <c r="E702" s="160"/>
    </row>
    <row r="703" spans="5:5" ht="15.75" customHeight="1" x14ac:dyDescent="0.3">
      <c r="E703" s="160"/>
    </row>
    <row r="704" spans="5:5" ht="15.75" customHeight="1" x14ac:dyDescent="0.3">
      <c r="E704" s="160"/>
    </row>
    <row r="705" spans="5:5" ht="15.75" customHeight="1" x14ac:dyDescent="0.3">
      <c r="E705" s="160"/>
    </row>
    <row r="706" spans="5:5" ht="15.75" customHeight="1" x14ac:dyDescent="0.3">
      <c r="E706" s="160"/>
    </row>
    <row r="707" spans="5:5" ht="15.75" customHeight="1" x14ac:dyDescent="0.3">
      <c r="E707" s="160"/>
    </row>
    <row r="708" spans="5:5" ht="15.75" customHeight="1" x14ac:dyDescent="0.3">
      <c r="E708" s="160"/>
    </row>
    <row r="709" spans="5:5" ht="15.75" customHeight="1" x14ac:dyDescent="0.3">
      <c r="E709" s="160"/>
    </row>
    <row r="710" spans="5:5" ht="15.75" customHeight="1" x14ac:dyDescent="0.3">
      <c r="E710" s="160"/>
    </row>
    <row r="711" spans="5:5" ht="15.75" customHeight="1" x14ac:dyDescent="0.3">
      <c r="E711" s="160"/>
    </row>
    <row r="712" spans="5:5" ht="15.75" customHeight="1" x14ac:dyDescent="0.3">
      <c r="E712" s="160"/>
    </row>
    <row r="713" spans="5:5" ht="15.75" customHeight="1" x14ac:dyDescent="0.3">
      <c r="E713" s="160"/>
    </row>
    <row r="714" spans="5:5" ht="15.75" customHeight="1" x14ac:dyDescent="0.3">
      <c r="E714" s="160"/>
    </row>
    <row r="715" spans="5:5" ht="15.75" customHeight="1" x14ac:dyDescent="0.3">
      <c r="E715" s="160"/>
    </row>
    <row r="716" spans="5:5" ht="15.75" customHeight="1" x14ac:dyDescent="0.3">
      <c r="E716" s="160"/>
    </row>
    <row r="717" spans="5:5" ht="15.75" customHeight="1" x14ac:dyDescent="0.3">
      <c r="E717" s="160"/>
    </row>
    <row r="718" spans="5:5" ht="15.75" customHeight="1" x14ac:dyDescent="0.3">
      <c r="E718" s="160"/>
    </row>
    <row r="719" spans="5:5" ht="15.75" customHeight="1" x14ac:dyDescent="0.3">
      <c r="E719" s="160"/>
    </row>
    <row r="720" spans="5:5" ht="15.75" customHeight="1" x14ac:dyDescent="0.3">
      <c r="E720" s="160"/>
    </row>
    <row r="721" spans="5:5" ht="15.75" customHeight="1" x14ac:dyDescent="0.3">
      <c r="E721" s="160"/>
    </row>
    <row r="722" spans="5:5" ht="15.75" customHeight="1" x14ac:dyDescent="0.3">
      <c r="E722" s="160"/>
    </row>
    <row r="723" spans="5:5" ht="15.75" customHeight="1" x14ac:dyDescent="0.3">
      <c r="E723" s="160"/>
    </row>
    <row r="724" spans="5:5" ht="15.75" customHeight="1" x14ac:dyDescent="0.3">
      <c r="E724" s="160"/>
    </row>
    <row r="725" spans="5:5" ht="15.75" customHeight="1" x14ac:dyDescent="0.3">
      <c r="E725" s="160"/>
    </row>
    <row r="726" spans="5:5" ht="15.75" customHeight="1" x14ac:dyDescent="0.3">
      <c r="E726" s="160"/>
    </row>
    <row r="727" spans="5:5" ht="15.75" customHeight="1" x14ac:dyDescent="0.3">
      <c r="E727" s="160"/>
    </row>
    <row r="728" spans="5:5" ht="15.75" customHeight="1" x14ac:dyDescent="0.3">
      <c r="E728" s="160"/>
    </row>
    <row r="729" spans="5:5" ht="15.75" customHeight="1" x14ac:dyDescent="0.3">
      <c r="E729" s="160"/>
    </row>
    <row r="730" spans="5:5" ht="15.75" customHeight="1" x14ac:dyDescent="0.3">
      <c r="E730" s="160"/>
    </row>
    <row r="731" spans="5:5" ht="15.75" customHeight="1" x14ac:dyDescent="0.3">
      <c r="E731" s="160"/>
    </row>
    <row r="732" spans="5:5" ht="15.75" customHeight="1" x14ac:dyDescent="0.3">
      <c r="E732" s="160"/>
    </row>
    <row r="733" spans="5:5" ht="15.75" customHeight="1" x14ac:dyDescent="0.3">
      <c r="E733" s="160"/>
    </row>
    <row r="734" spans="5:5" ht="15.75" customHeight="1" x14ac:dyDescent="0.3">
      <c r="E734" s="160"/>
    </row>
    <row r="735" spans="5:5" ht="15.75" customHeight="1" x14ac:dyDescent="0.3">
      <c r="E735" s="160"/>
    </row>
    <row r="736" spans="5:5" ht="15.75" customHeight="1" x14ac:dyDescent="0.3">
      <c r="E736" s="160"/>
    </row>
    <row r="737" spans="5:5" ht="15.75" customHeight="1" x14ac:dyDescent="0.3">
      <c r="E737" s="160"/>
    </row>
    <row r="738" spans="5:5" ht="15.75" customHeight="1" x14ac:dyDescent="0.3">
      <c r="E738" s="160"/>
    </row>
    <row r="739" spans="5:5" ht="15.75" customHeight="1" x14ac:dyDescent="0.3">
      <c r="E739" s="160"/>
    </row>
    <row r="740" spans="5:5" ht="15.75" customHeight="1" x14ac:dyDescent="0.3">
      <c r="E740" s="160"/>
    </row>
    <row r="741" spans="5:5" ht="15.75" customHeight="1" x14ac:dyDescent="0.3">
      <c r="E741" s="160"/>
    </row>
    <row r="742" spans="5:5" ht="15.75" customHeight="1" x14ac:dyDescent="0.3">
      <c r="E742" s="160"/>
    </row>
    <row r="743" spans="5:5" ht="15.75" customHeight="1" x14ac:dyDescent="0.3">
      <c r="E743" s="160"/>
    </row>
    <row r="744" spans="5:5" ht="15.75" customHeight="1" x14ac:dyDescent="0.3">
      <c r="E744" s="160"/>
    </row>
    <row r="745" spans="5:5" ht="15.75" customHeight="1" x14ac:dyDescent="0.3">
      <c r="E745" s="160"/>
    </row>
    <row r="746" spans="5:5" ht="15.75" customHeight="1" x14ac:dyDescent="0.3">
      <c r="E746" s="160"/>
    </row>
    <row r="747" spans="5:5" ht="15.75" customHeight="1" x14ac:dyDescent="0.3">
      <c r="E747" s="160"/>
    </row>
    <row r="748" spans="5:5" ht="15.75" customHeight="1" x14ac:dyDescent="0.3">
      <c r="E748" s="160"/>
    </row>
    <row r="749" spans="5:5" ht="15.75" customHeight="1" x14ac:dyDescent="0.3">
      <c r="E749" s="160"/>
    </row>
    <row r="750" spans="5:5" ht="15.75" customHeight="1" x14ac:dyDescent="0.3">
      <c r="E750" s="160"/>
    </row>
    <row r="751" spans="5:5" ht="15.75" customHeight="1" x14ac:dyDescent="0.3">
      <c r="E751" s="160"/>
    </row>
    <row r="752" spans="5:5" ht="15.75" customHeight="1" x14ac:dyDescent="0.3">
      <c r="E752" s="160"/>
    </row>
    <row r="753" spans="5:5" ht="15.75" customHeight="1" x14ac:dyDescent="0.3">
      <c r="E753" s="160"/>
    </row>
    <row r="754" spans="5:5" ht="15.75" customHeight="1" x14ac:dyDescent="0.3">
      <c r="E754" s="160"/>
    </row>
    <row r="755" spans="5:5" ht="15.75" customHeight="1" x14ac:dyDescent="0.3">
      <c r="E755" s="160"/>
    </row>
    <row r="756" spans="5:5" ht="15.75" customHeight="1" x14ac:dyDescent="0.3">
      <c r="E756" s="160"/>
    </row>
    <row r="757" spans="5:5" ht="15.75" customHeight="1" x14ac:dyDescent="0.3">
      <c r="E757" s="160"/>
    </row>
    <row r="758" spans="5:5" ht="15.75" customHeight="1" x14ac:dyDescent="0.3">
      <c r="E758" s="160"/>
    </row>
    <row r="759" spans="5:5" ht="15.75" customHeight="1" x14ac:dyDescent="0.3">
      <c r="E759" s="160"/>
    </row>
    <row r="760" spans="5:5" ht="15.75" customHeight="1" x14ac:dyDescent="0.3">
      <c r="E760" s="160"/>
    </row>
    <row r="761" spans="5:5" ht="15.75" customHeight="1" x14ac:dyDescent="0.3">
      <c r="E761" s="160"/>
    </row>
    <row r="762" spans="5:5" ht="15.75" customHeight="1" x14ac:dyDescent="0.3">
      <c r="E762" s="160"/>
    </row>
    <row r="763" spans="5:5" ht="15.75" customHeight="1" x14ac:dyDescent="0.3">
      <c r="E763" s="160"/>
    </row>
    <row r="764" spans="5:5" ht="15.75" customHeight="1" x14ac:dyDescent="0.3">
      <c r="E764" s="160"/>
    </row>
    <row r="765" spans="5:5" ht="15.75" customHeight="1" x14ac:dyDescent="0.3">
      <c r="E765" s="160"/>
    </row>
    <row r="766" spans="5:5" ht="15.75" customHeight="1" x14ac:dyDescent="0.3">
      <c r="E766" s="160"/>
    </row>
    <row r="767" spans="5:5" ht="15.75" customHeight="1" x14ac:dyDescent="0.3">
      <c r="E767" s="160"/>
    </row>
    <row r="768" spans="5:5" ht="15.75" customHeight="1" x14ac:dyDescent="0.3">
      <c r="E768" s="160"/>
    </row>
    <row r="769" spans="5:5" ht="15.75" customHeight="1" x14ac:dyDescent="0.3">
      <c r="E769" s="160"/>
    </row>
    <row r="770" spans="5:5" ht="15.75" customHeight="1" x14ac:dyDescent="0.3">
      <c r="E770" s="160"/>
    </row>
    <row r="771" spans="5:5" ht="15.75" customHeight="1" x14ac:dyDescent="0.3">
      <c r="E771" s="160"/>
    </row>
    <row r="772" spans="5:5" ht="15.75" customHeight="1" x14ac:dyDescent="0.3">
      <c r="E772" s="160"/>
    </row>
    <row r="773" spans="5:5" ht="15.75" customHeight="1" x14ac:dyDescent="0.3">
      <c r="E773" s="160"/>
    </row>
    <row r="774" spans="5:5" ht="15.75" customHeight="1" x14ac:dyDescent="0.3">
      <c r="E774" s="160"/>
    </row>
    <row r="775" spans="5:5" ht="15.75" customHeight="1" x14ac:dyDescent="0.3">
      <c r="E775" s="160"/>
    </row>
    <row r="776" spans="5:5" ht="15.75" customHeight="1" x14ac:dyDescent="0.3">
      <c r="E776" s="160"/>
    </row>
    <row r="777" spans="5:5" ht="15.75" customHeight="1" x14ac:dyDescent="0.3">
      <c r="E777" s="160"/>
    </row>
    <row r="778" spans="5:5" ht="15.75" customHeight="1" x14ac:dyDescent="0.3">
      <c r="E778" s="160"/>
    </row>
    <row r="779" spans="5:5" ht="15.75" customHeight="1" x14ac:dyDescent="0.3">
      <c r="E779" s="160"/>
    </row>
    <row r="780" spans="5:5" ht="15.75" customHeight="1" x14ac:dyDescent="0.3">
      <c r="E780" s="160"/>
    </row>
    <row r="781" spans="5:5" ht="15.75" customHeight="1" x14ac:dyDescent="0.3">
      <c r="E781" s="160"/>
    </row>
    <row r="782" spans="5:5" ht="15.75" customHeight="1" x14ac:dyDescent="0.3">
      <c r="E782" s="160"/>
    </row>
    <row r="783" spans="5:5" ht="15.75" customHeight="1" x14ac:dyDescent="0.3">
      <c r="E783" s="160"/>
    </row>
    <row r="784" spans="5:5" ht="15.75" customHeight="1" x14ac:dyDescent="0.3">
      <c r="E784" s="160"/>
    </row>
    <row r="785" spans="5:5" ht="15.75" customHeight="1" x14ac:dyDescent="0.3">
      <c r="E785" s="160"/>
    </row>
    <row r="786" spans="5:5" ht="15.75" customHeight="1" x14ac:dyDescent="0.3">
      <c r="E786" s="160"/>
    </row>
    <row r="787" spans="5:5" ht="15.75" customHeight="1" x14ac:dyDescent="0.3">
      <c r="E787" s="160"/>
    </row>
    <row r="788" spans="5:5" ht="15.75" customHeight="1" x14ac:dyDescent="0.3">
      <c r="E788" s="160"/>
    </row>
    <row r="789" spans="5:5" ht="15.75" customHeight="1" x14ac:dyDescent="0.3">
      <c r="E789" s="160"/>
    </row>
    <row r="790" spans="5:5" ht="15.75" customHeight="1" x14ac:dyDescent="0.3">
      <c r="E790" s="160"/>
    </row>
    <row r="791" spans="5:5" ht="15.75" customHeight="1" x14ac:dyDescent="0.3">
      <c r="E791" s="160"/>
    </row>
    <row r="792" spans="5:5" ht="15.75" customHeight="1" x14ac:dyDescent="0.3">
      <c r="E792" s="160"/>
    </row>
    <row r="793" spans="5:5" ht="15.75" customHeight="1" x14ac:dyDescent="0.3">
      <c r="E793" s="160"/>
    </row>
    <row r="794" spans="5:5" ht="15.75" customHeight="1" x14ac:dyDescent="0.3">
      <c r="E794" s="160"/>
    </row>
    <row r="795" spans="5:5" ht="15.75" customHeight="1" x14ac:dyDescent="0.3">
      <c r="E795" s="160"/>
    </row>
    <row r="796" spans="5:5" ht="15.75" customHeight="1" x14ac:dyDescent="0.3">
      <c r="E796" s="160"/>
    </row>
    <row r="797" spans="5:5" ht="15.75" customHeight="1" x14ac:dyDescent="0.3">
      <c r="E797" s="160"/>
    </row>
    <row r="798" spans="5:5" ht="15.75" customHeight="1" x14ac:dyDescent="0.3">
      <c r="E798" s="160"/>
    </row>
    <row r="799" spans="5:5" ht="15.75" customHeight="1" x14ac:dyDescent="0.3">
      <c r="E799" s="160"/>
    </row>
    <row r="800" spans="5:5" ht="15.75" customHeight="1" x14ac:dyDescent="0.3">
      <c r="E800" s="160"/>
    </row>
    <row r="801" spans="5:5" ht="15.75" customHeight="1" x14ac:dyDescent="0.3">
      <c r="E801" s="160"/>
    </row>
    <row r="802" spans="5:5" ht="15.75" customHeight="1" x14ac:dyDescent="0.3">
      <c r="E802" s="160"/>
    </row>
    <row r="803" spans="5:5" ht="15.75" customHeight="1" x14ac:dyDescent="0.3">
      <c r="E803" s="160"/>
    </row>
    <row r="804" spans="5:5" ht="15.75" customHeight="1" x14ac:dyDescent="0.3">
      <c r="E804" s="160"/>
    </row>
    <row r="805" spans="5:5" ht="15.75" customHeight="1" x14ac:dyDescent="0.3">
      <c r="E805" s="160"/>
    </row>
    <row r="806" spans="5:5" ht="15.75" customHeight="1" x14ac:dyDescent="0.3">
      <c r="E806" s="160"/>
    </row>
    <row r="807" spans="5:5" ht="15.75" customHeight="1" x14ac:dyDescent="0.3">
      <c r="E807" s="160"/>
    </row>
    <row r="808" spans="5:5" ht="15.75" customHeight="1" x14ac:dyDescent="0.3">
      <c r="E808" s="160"/>
    </row>
    <row r="809" spans="5:5" ht="15.75" customHeight="1" x14ac:dyDescent="0.3">
      <c r="E809" s="160"/>
    </row>
    <row r="810" spans="5:5" ht="15.75" customHeight="1" x14ac:dyDescent="0.3">
      <c r="E810" s="160"/>
    </row>
    <row r="811" spans="5:5" ht="15.75" customHeight="1" x14ac:dyDescent="0.3">
      <c r="E811" s="160"/>
    </row>
    <row r="812" spans="5:5" ht="15.75" customHeight="1" x14ac:dyDescent="0.3">
      <c r="E812" s="160"/>
    </row>
    <row r="813" spans="5:5" ht="15.75" customHeight="1" x14ac:dyDescent="0.3">
      <c r="E813" s="160"/>
    </row>
    <row r="814" spans="5:5" ht="15.75" customHeight="1" x14ac:dyDescent="0.3">
      <c r="E814" s="160"/>
    </row>
    <row r="815" spans="5:5" ht="15.75" customHeight="1" x14ac:dyDescent="0.3">
      <c r="E815" s="160"/>
    </row>
    <row r="816" spans="5:5" ht="15.75" customHeight="1" x14ac:dyDescent="0.3">
      <c r="E816" s="160"/>
    </row>
    <row r="817" spans="5:5" ht="15.75" customHeight="1" x14ac:dyDescent="0.3">
      <c r="E817" s="160"/>
    </row>
    <row r="818" spans="5:5" ht="15.75" customHeight="1" x14ac:dyDescent="0.3">
      <c r="E818" s="160"/>
    </row>
    <row r="819" spans="5:5" ht="15.75" customHeight="1" x14ac:dyDescent="0.3">
      <c r="E819" s="160"/>
    </row>
    <row r="820" spans="5:5" ht="15.75" customHeight="1" x14ac:dyDescent="0.3">
      <c r="E820" s="160"/>
    </row>
    <row r="821" spans="5:5" ht="15.75" customHeight="1" x14ac:dyDescent="0.3">
      <c r="E821" s="160"/>
    </row>
    <row r="822" spans="5:5" ht="15.75" customHeight="1" x14ac:dyDescent="0.3">
      <c r="E822" s="160"/>
    </row>
    <row r="823" spans="5:5" ht="15.75" customHeight="1" x14ac:dyDescent="0.3">
      <c r="E823" s="160"/>
    </row>
    <row r="824" spans="5:5" ht="15.75" customHeight="1" x14ac:dyDescent="0.3">
      <c r="E824" s="160"/>
    </row>
    <row r="825" spans="5:5" ht="15.75" customHeight="1" x14ac:dyDescent="0.3">
      <c r="E825" s="160"/>
    </row>
    <row r="826" spans="5:5" ht="15.75" customHeight="1" x14ac:dyDescent="0.3">
      <c r="E826" s="160"/>
    </row>
    <row r="827" spans="5:5" ht="15.75" customHeight="1" x14ac:dyDescent="0.3">
      <c r="E827" s="160"/>
    </row>
    <row r="828" spans="5:5" ht="15.75" customHeight="1" x14ac:dyDescent="0.3">
      <c r="E828" s="160"/>
    </row>
    <row r="829" spans="5:5" ht="15.75" customHeight="1" x14ac:dyDescent="0.3">
      <c r="E829" s="160"/>
    </row>
    <row r="830" spans="5:5" ht="15.75" customHeight="1" x14ac:dyDescent="0.3">
      <c r="E830" s="160"/>
    </row>
    <row r="831" spans="5:5" ht="15.75" customHeight="1" x14ac:dyDescent="0.3">
      <c r="E831" s="160"/>
    </row>
    <row r="832" spans="5:5" ht="15.75" customHeight="1" x14ac:dyDescent="0.3">
      <c r="E832" s="160"/>
    </row>
    <row r="833" spans="5:5" ht="15.75" customHeight="1" x14ac:dyDescent="0.3">
      <c r="E833" s="160"/>
    </row>
    <row r="834" spans="5:5" ht="15.75" customHeight="1" x14ac:dyDescent="0.3">
      <c r="E834" s="160"/>
    </row>
    <row r="835" spans="5:5" ht="15.75" customHeight="1" x14ac:dyDescent="0.3">
      <c r="E835" s="160"/>
    </row>
    <row r="836" spans="5:5" ht="15.75" customHeight="1" x14ac:dyDescent="0.3">
      <c r="E836" s="160"/>
    </row>
    <row r="837" spans="5:5" ht="15.75" customHeight="1" x14ac:dyDescent="0.3">
      <c r="E837" s="160"/>
    </row>
    <row r="838" spans="5:5" ht="15.75" customHeight="1" x14ac:dyDescent="0.3">
      <c r="E838" s="160"/>
    </row>
    <row r="839" spans="5:5" ht="15.75" customHeight="1" x14ac:dyDescent="0.3">
      <c r="E839" s="160"/>
    </row>
    <row r="840" spans="5:5" ht="15.75" customHeight="1" x14ac:dyDescent="0.3">
      <c r="E840" s="160"/>
    </row>
    <row r="841" spans="5:5" ht="15.75" customHeight="1" x14ac:dyDescent="0.3">
      <c r="E841" s="160"/>
    </row>
    <row r="842" spans="5:5" ht="15.75" customHeight="1" x14ac:dyDescent="0.3">
      <c r="E842" s="160"/>
    </row>
    <row r="843" spans="5:5" ht="15.75" customHeight="1" x14ac:dyDescent="0.3">
      <c r="E843" s="160"/>
    </row>
    <row r="844" spans="5:5" ht="15.75" customHeight="1" x14ac:dyDescent="0.3">
      <c r="E844" s="160"/>
    </row>
    <row r="845" spans="5:5" ht="15.75" customHeight="1" x14ac:dyDescent="0.3">
      <c r="E845" s="160"/>
    </row>
    <row r="846" spans="5:5" ht="15.75" customHeight="1" x14ac:dyDescent="0.3">
      <c r="E846" s="160"/>
    </row>
    <row r="847" spans="5:5" ht="15.75" customHeight="1" x14ac:dyDescent="0.3">
      <c r="E847" s="160"/>
    </row>
    <row r="848" spans="5:5" ht="15.75" customHeight="1" x14ac:dyDescent="0.3">
      <c r="E848" s="160"/>
    </row>
    <row r="849" spans="5:5" ht="15.75" customHeight="1" x14ac:dyDescent="0.3">
      <c r="E849" s="160"/>
    </row>
    <row r="850" spans="5:5" ht="15.75" customHeight="1" x14ac:dyDescent="0.3">
      <c r="E850" s="160"/>
    </row>
    <row r="851" spans="5:5" ht="15.75" customHeight="1" x14ac:dyDescent="0.3">
      <c r="E851" s="160"/>
    </row>
    <row r="852" spans="5:5" ht="15.75" customHeight="1" x14ac:dyDescent="0.3">
      <c r="E852" s="160"/>
    </row>
    <row r="853" spans="5:5" ht="15.75" customHeight="1" x14ac:dyDescent="0.3">
      <c r="E853" s="160"/>
    </row>
    <row r="854" spans="5:5" ht="15.75" customHeight="1" x14ac:dyDescent="0.3">
      <c r="E854" s="160"/>
    </row>
    <row r="855" spans="5:5" ht="15.75" customHeight="1" x14ac:dyDescent="0.3">
      <c r="E855" s="160"/>
    </row>
    <row r="856" spans="5:5" ht="15.75" customHeight="1" x14ac:dyDescent="0.3">
      <c r="E856" s="160"/>
    </row>
    <row r="857" spans="5:5" ht="15.75" customHeight="1" x14ac:dyDescent="0.3">
      <c r="E857" s="160"/>
    </row>
    <row r="858" spans="5:5" ht="15.75" customHeight="1" x14ac:dyDescent="0.3">
      <c r="E858" s="160"/>
    </row>
    <row r="859" spans="5:5" ht="15.75" customHeight="1" x14ac:dyDescent="0.3">
      <c r="E859" s="160"/>
    </row>
    <row r="860" spans="5:5" ht="15.75" customHeight="1" x14ac:dyDescent="0.3">
      <c r="E860" s="160"/>
    </row>
    <row r="861" spans="5:5" ht="15.75" customHeight="1" x14ac:dyDescent="0.3">
      <c r="E861" s="160"/>
    </row>
    <row r="862" spans="5:5" ht="15.75" customHeight="1" x14ac:dyDescent="0.3">
      <c r="E862" s="160"/>
    </row>
    <row r="863" spans="5:5" ht="15.75" customHeight="1" x14ac:dyDescent="0.3">
      <c r="E863" s="160"/>
    </row>
    <row r="864" spans="5:5" ht="15.75" customHeight="1" x14ac:dyDescent="0.3">
      <c r="E864" s="160"/>
    </row>
    <row r="865" spans="5:5" ht="15.75" customHeight="1" x14ac:dyDescent="0.3">
      <c r="E865" s="160"/>
    </row>
    <row r="866" spans="5:5" ht="15.75" customHeight="1" x14ac:dyDescent="0.3">
      <c r="E866" s="160"/>
    </row>
    <row r="867" spans="5:5" ht="15.75" customHeight="1" x14ac:dyDescent="0.3">
      <c r="E867" s="160"/>
    </row>
    <row r="868" spans="5:5" ht="15.75" customHeight="1" x14ac:dyDescent="0.3">
      <c r="E868" s="160"/>
    </row>
    <row r="869" spans="5:5" ht="15.75" customHeight="1" x14ac:dyDescent="0.3">
      <c r="E869" s="160"/>
    </row>
    <row r="870" spans="5:5" ht="15.75" customHeight="1" x14ac:dyDescent="0.3">
      <c r="E870" s="160"/>
    </row>
    <row r="871" spans="5:5" ht="15.75" customHeight="1" x14ac:dyDescent="0.3">
      <c r="E871" s="160"/>
    </row>
    <row r="872" spans="5:5" ht="15.75" customHeight="1" x14ac:dyDescent="0.3">
      <c r="E872" s="160"/>
    </row>
    <row r="873" spans="5:5" ht="15.75" customHeight="1" x14ac:dyDescent="0.3">
      <c r="E873" s="160"/>
    </row>
    <row r="874" spans="5:5" ht="15.75" customHeight="1" x14ac:dyDescent="0.3">
      <c r="E874" s="160"/>
    </row>
    <row r="875" spans="5:5" ht="15.75" customHeight="1" x14ac:dyDescent="0.3">
      <c r="E875" s="160"/>
    </row>
    <row r="876" spans="5:5" ht="15.75" customHeight="1" x14ac:dyDescent="0.3">
      <c r="E876" s="160"/>
    </row>
    <row r="877" spans="5:5" ht="15.75" customHeight="1" x14ac:dyDescent="0.3">
      <c r="E877" s="160"/>
    </row>
    <row r="878" spans="5:5" ht="15.75" customHeight="1" x14ac:dyDescent="0.3">
      <c r="E878" s="160"/>
    </row>
    <row r="879" spans="5:5" ht="15.75" customHeight="1" x14ac:dyDescent="0.3">
      <c r="E879" s="160"/>
    </row>
    <row r="880" spans="5:5" ht="15.75" customHeight="1" x14ac:dyDescent="0.3">
      <c r="E880" s="160"/>
    </row>
    <row r="881" spans="5:5" ht="15.75" customHeight="1" x14ac:dyDescent="0.3">
      <c r="E881" s="160"/>
    </row>
    <row r="882" spans="5:5" ht="15.75" customHeight="1" x14ac:dyDescent="0.3">
      <c r="E882" s="160"/>
    </row>
    <row r="883" spans="5:5" ht="15.75" customHeight="1" x14ac:dyDescent="0.3">
      <c r="E883" s="160"/>
    </row>
    <row r="884" spans="5:5" ht="15.75" customHeight="1" x14ac:dyDescent="0.3">
      <c r="E884" s="160"/>
    </row>
    <row r="885" spans="5:5" ht="15.75" customHeight="1" x14ac:dyDescent="0.3">
      <c r="E885" s="160"/>
    </row>
    <row r="886" spans="5:5" ht="15.75" customHeight="1" x14ac:dyDescent="0.3">
      <c r="E886" s="160"/>
    </row>
    <row r="887" spans="5:5" ht="15.75" customHeight="1" x14ac:dyDescent="0.3">
      <c r="E887" s="160"/>
    </row>
    <row r="888" spans="5:5" ht="15.75" customHeight="1" x14ac:dyDescent="0.3">
      <c r="E888" s="160"/>
    </row>
    <row r="889" spans="5:5" ht="15.75" customHeight="1" x14ac:dyDescent="0.3">
      <c r="E889" s="160"/>
    </row>
    <row r="890" spans="5:5" ht="15.75" customHeight="1" x14ac:dyDescent="0.3">
      <c r="E890" s="160"/>
    </row>
    <row r="891" spans="5:5" ht="15.75" customHeight="1" x14ac:dyDescent="0.3">
      <c r="E891" s="160"/>
    </row>
    <row r="892" spans="5:5" ht="15.75" customHeight="1" x14ac:dyDescent="0.3">
      <c r="E892" s="160"/>
    </row>
    <row r="893" spans="5:5" ht="15.75" customHeight="1" x14ac:dyDescent="0.3">
      <c r="E893" s="160"/>
    </row>
    <row r="894" spans="5:5" ht="15.75" customHeight="1" x14ac:dyDescent="0.3">
      <c r="E894" s="160"/>
    </row>
    <row r="895" spans="5:5" ht="15.75" customHeight="1" x14ac:dyDescent="0.3">
      <c r="E895" s="160"/>
    </row>
    <row r="896" spans="5:5" ht="15.75" customHeight="1" x14ac:dyDescent="0.3">
      <c r="E896" s="160"/>
    </row>
    <row r="897" spans="5:5" ht="15.75" customHeight="1" x14ac:dyDescent="0.3">
      <c r="E897" s="160"/>
    </row>
    <row r="898" spans="5:5" ht="15.75" customHeight="1" x14ac:dyDescent="0.3">
      <c r="E898" s="160"/>
    </row>
    <row r="899" spans="5:5" ht="15.75" customHeight="1" x14ac:dyDescent="0.3">
      <c r="E899" s="160"/>
    </row>
    <row r="900" spans="5:5" ht="15.75" customHeight="1" x14ac:dyDescent="0.3">
      <c r="E900" s="160"/>
    </row>
    <row r="901" spans="5:5" ht="15.75" customHeight="1" x14ac:dyDescent="0.3">
      <c r="E901" s="160"/>
    </row>
    <row r="902" spans="5:5" ht="15.75" customHeight="1" x14ac:dyDescent="0.3">
      <c r="E902" s="160"/>
    </row>
    <row r="903" spans="5:5" ht="15.75" customHeight="1" x14ac:dyDescent="0.3">
      <c r="E903" s="160"/>
    </row>
    <row r="904" spans="5:5" ht="15.75" customHeight="1" x14ac:dyDescent="0.3">
      <c r="E904" s="160"/>
    </row>
    <row r="905" spans="5:5" ht="15.75" customHeight="1" x14ac:dyDescent="0.3">
      <c r="E905" s="160"/>
    </row>
    <row r="906" spans="5:5" ht="15.75" customHeight="1" x14ac:dyDescent="0.3">
      <c r="E906" s="160"/>
    </row>
    <row r="907" spans="5:5" ht="15.75" customHeight="1" x14ac:dyDescent="0.3">
      <c r="E907" s="160"/>
    </row>
    <row r="908" spans="5:5" ht="15.75" customHeight="1" x14ac:dyDescent="0.3">
      <c r="E908" s="160"/>
    </row>
    <row r="909" spans="5:5" ht="15.75" customHeight="1" x14ac:dyDescent="0.3">
      <c r="E909" s="160"/>
    </row>
    <row r="910" spans="5:5" ht="15.75" customHeight="1" x14ac:dyDescent="0.3">
      <c r="E910" s="160"/>
    </row>
    <row r="911" spans="5:5" ht="15.75" customHeight="1" x14ac:dyDescent="0.3">
      <c r="E911" s="160"/>
    </row>
    <row r="912" spans="5:5" ht="15.75" customHeight="1" x14ac:dyDescent="0.3">
      <c r="E912" s="160"/>
    </row>
    <row r="913" spans="5:5" ht="15.75" customHeight="1" x14ac:dyDescent="0.3">
      <c r="E913" s="160"/>
    </row>
    <row r="914" spans="5:5" ht="15.75" customHeight="1" x14ac:dyDescent="0.3">
      <c r="E914" s="160"/>
    </row>
    <row r="915" spans="5:5" ht="15.75" customHeight="1" x14ac:dyDescent="0.3">
      <c r="E915" s="160"/>
    </row>
    <row r="916" spans="5:5" ht="15.75" customHeight="1" x14ac:dyDescent="0.3">
      <c r="E916" s="160"/>
    </row>
    <row r="917" spans="5:5" ht="15.75" customHeight="1" x14ac:dyDescent="0.3">
      <c r="E917" s="160"/>
    </row>
    <row r="918" spans="5:5" ht="15.75" customHeight="1" x14ac:dyDescent="0.3">
      <c r="E918" s="160"/>
    </row>
    <row r="919" spans="5:5" ht="15.75" customHeight="1" x14ac:dyDescent="0.3">
      <c r="E919" s="160"/>
    </row>
    <row r="920" spans="5:5" ht="15.75" customHeight="1" x14ac:dyDescent="0.3">
      <c r="E920" s="160"/>
    </row>
    <row r="921" spans="5:5" ht="15.75" customHeight="1" x14ac:dyDescent="0.3">
      <c r="E921" s="160"/>
    </row>
    <row r="922" spans="5:5" ht="15.75" customHeight="1" x14ac:dyDescent="0.3">
      <c r="E922" s="160"/>
    </row>
    <row r="923" spans="5:5" ht="15.75" customHeight="1" x14ac:dyDescent="0.3">
      <c r="E923" s="160"/>
    </row>
    <row r="924" spans="5:5" ht="15.75" customHeight="1" x14ac:dyDescent="0.3">
      <c r="E924" s="160"/>
    </row>
    <row r="925" spans="5:5" ht="15.75" customHeight="1" x14ac:dyDescent="0.3">
      <c r="E925" s="160"/>
    </row>
    <row r="926" spans="5:5" ht="15.75" customHeight="1" x14ac:dyDescent="0.3">
      <c r="E926" s="160"/>
    </row>
    <row r="927" spans="5:5" ht="15.75" customHeight="1" x14ac:dyDescent="0.3">
      <c r="E927" s="160"/>
    </row>
    <row r="928" spans="5:5" ht="15.75" customHeight="1" x14ac:dyDescent="0.3">
      <c r="E928" s="160"/>
    </row>
    <row r="929" spans="5:5" ht="15.75" customHeight="1" x14ac:dyDescent="0.3">
      <c r="E929" s="160"/>
    </row>
    <row r="930" spans="5:5" ht="15.75" customHeight="1" x14ac:dyDescent="0.3">
      <c r="E930" s="160"/>
    </row>
    <row r="931" spans="5:5" ht="15.75" customHeight="1" x14ac:dyDescent="0.3">
      <c r="E931" s="160"/>
    </row>
    <row r="932" spans="5:5" ht="15.75" customHeight="1" x14ac:dyDescent="0.3">
      <c r="E932" s="160"/>
    </row>
    <row r="933" spans="5:5" ht="15.75" customHeight="1" x14ac:dyDescent="0.3">
      <c r="E933" s="160"/>
    </row>
    <row r="934" spans="5:5" ht="15.75" customHeight="1" x14ac:dyDescent="0.3">
      <c r="E934" s="160"/>
    </row>
    <row r="935" spans="5:5" ht="15.75" customHeight="1" x14ac:dyDescent="0.3">
      <c r="E935" s="160"/>
    </row>
    <row r="936" spans="5:5" ht="15.75" customHeight="1" x14ac:dyDescent="0.3">
      <c r="E936" s="160"/>
    </row>
    <row r="937" spans="5:5" ht="15.75" customHeight="1" x14ac:dyDescent="0.3">
      <c r="E937" s="160"/>
    </row>
    <row r="938" spans="5:5" ht="15.75" customHeight="1" x14ac:dyDescent="0.3">
      <c r="E938" s="160"/>
    </row>
    <row r="939" spans="5:5" ht="15.75" customHeight="1" x14ac:dyDescent="0.3">
      <c r="E939" s="160"/>
    </row>
    <row r="940" spans="5:5" ht="15.75" customHeight="1" x14ac:dyDescent="0.3">
      <c r="E940" s="160"/>
    </row>
    <row r="941" spans="5:5" ht="15.75" customHeight="1" x14ac:dyDescent="0.3">
      <c r="E941" s="160"/>
    </row>
    <row r="942" spans="5:5" ht="15.75" customHeight="1" x14ac:dyDescent="0.3">
      <c r="E942" s="160"/>
    </row>
    <row r="943" spans="5:5" ht="15.75" customHeight="1" x14ac:dyDescent="0.3">
      <c r="E943" s="160"/>
    </row>
    <row r="944" spans="5:5" ht="15.75" customHeight="1" x14ac:dyDescent="0.3">
      <c r="E944" s="160"/>
    </row>
    <row r="945" spans="5:5" ht="15.75" customHeight="1" x14ac:dyDescent="0.3">
      <c r="E945" s="160"/>
    </row>
    <row r="946" spans="5:5" ht="15.75" customHeight="1" x14ac:dyDescent="0.3">
      <c r="E946" s="160"/>
    </row>
    <row r="947" spans="5:5" ht="15.75" customHeight="1" x14ac:dyDescent="0.3">
      <c r="E947" s="160"/>
    </row>
    <row r="948" spans="5:5" ht="15.75" customHeight="1" x14ac:dyDescent="0.3">
      <c r="E948" s="160"/>
    </row>
    <row r="949" spans="5:5" ht="15.75" customHeight="1" x14ac:dyDescent="0.3">
      <c r="E949" s="160"/>
    </row>
    <row r="950" spans="5:5" ht="15.75" customHeight="1" x14ac:dyDescent="0.3">
      <c r="E950" s="160"/>
    </row>
    <row r="951" spans="5:5" ht="15.75" customHeight="1" x14ac:dyDescent="0.3">
      <c r="E951" s="160"/>
    </row>
    <row r="952" spans="5:5" ht="15.75" customHeight="1" x14ac:dyDescent="0.3">
      <c r="E952" s="160"/>
    </row>
    <row r="953" spans="5:5" ht="15.75" customHeight="1" x14ac:dyDescent="0.3">
      <c r="E953" s="160"/>
    </row>
    <row r="954" spans="5:5" ht="15.75" customHeight="1" x14ac:dyDescent="0.3">
      <c r="E954" s="160"/>
    </row>
    <row r="955" spans="5:5" ht="15.75" customHeight="1" x14ac:dyDescent="0.3">
      <c r="E955" s="160"/>
    </row>
    <row r="956" spans="5:5" ht="15.75" customHeight="1" x14ac:dyDescent="0.3">
      <c r="E956" s="160"/>
    </row>
    <row r="957" spans="5:5" ht="15.75" customHeight="1" x14ac:dyDescent="0.3">
      <c r="E957" s="160"/>
    </row>
    <row r="958" spans="5:5" ht="15.75" customHeight="1" x14ac:dyDescent="0.3">
      <c r="E958" s="160"/>
    </row>
    <row r="959" spans="5:5" ht="15.75" customHeight="1" x14ac:dyDescent="0.3">
      <c r="E959" s="160"/>
    </row>
    <row r="960" spans="5:5" ht="15.75" customHeight="1" x14ac:dyDescent="0.3">
      <c r="E960" s="160"/>
    </row>
    <row r="961" spans="5:5" ht="15.75" customHeight="1" x14ac:dyDescent="0.3">
      <c r="E961" s="160"/>
    </row>
    <row r="962" spans="5:5" ht="15.75" customHeight="1" x14ac:dyDescent="0.3">
      <c r="E962" s="160"/>
    </row>
    <row r="963" spans="5:5" ht="15.75" customHeight="1" x14ac:dyDescent="0.3">
      <c r="E963" s="160"/>
    </row>
    <row r="964" spans="5:5" ht="15.75" customHeight="1" x14ac:dyDescent="0.3">
      <c r="E964" s="160"/>
    </row>
    <row r="965" spans="5:5" ht="15.75" customHeight="1" x14ac:dyDescent="0.3">
      <c r="E965" s="160"/>
    </row>
    <row r="966" spans="5:5" ht="15.75" customHeight="1" x14ac:dyDescent="0.3">
      <c r="E966" s="160"/>
    </row>
    <row r="967" spans="5:5" ht="15.75" customHeight="1" x14ac:dyDescent="0.3">
      <c r="E967" s="160"/>
    </row>
    <row r="968" spans="5:5" ht="15.75" customHeight="1" x14ac:dyDescent="0.3">
      <c r="E968" s="160"/>
    </row>
    <row r="969" spans="5:5" ht="15.75" customHeight="1" x14ac:dyDescent="0.3">
      <c r="E969" s="160"/>
    </row>
    <row r="970" spans="5:5" ht="15.75" customHeight="1" x14ac:dyDescent="0.3">
      <c r="E970" s="160"/>
    </row>
    <row r="971" spans="5:5" ht="15.75" customHeight="1" x14ac:dyDescent="0.3">
      <c r="E971" s="160"/>
    </row>
    <row r="972" spans="5:5" ht="15.75" customHeight="1" x14ac:dyDescent="0.3">
      <c r="E972" s="160"/>
    </row>
    <row r="973" spans="5:5" ht="15.75" customHeight="1" x14ac:dyDescent="0.3">
      <c r="E973" s="160"/>
    </row>
    <row r="974" spans="5:5" ht="15.75" customHeight="1" x14ac:dyDescent="0.3">
      <c r="E974" s="160"/>
    </row>
    <row r="975" spans="5:5" ht="15.75" customHeight="1" x14ac:dyDescent="0.3">
      <c r="E975" s="160"/>
    </row>
    <row r="976" spans="5:5" ht="15.75" customHeight="1" x14ac:dyDescent="0.3">
      <c r="E976" s="160"/>
    </row>
    <row r="977" spans="5:5" ht="15.75" customHeight="1" x14ac:dyDescent="0.3">
      <c r="E977" s="160"/>
    </row>
    <row r="978" spans="5:5" ht="15.75" customHeight="1" x14ac:dyDescent="0.3">
      <c r="E978" s="160"/>
    </row>
    <row r="979" spans="5:5" ht="15.75" customHeight="1" x14ac:dyDescent="0.3">
      <c r="E979" s="160"/>
    </row>
    <row r="980" spans="5:5" ht="15.75" customHeight="1" x14ac:dyDescent="0.3">
      <c r="E980" s="160"/>
    </row>
    <row r="981" spans="5:5" ht="15.75" customHeight="1" x14ac:dyDescent="0.3">
      <c r="E981" s="160"/>
    </row>
    <row r="982" spans="5:5" ht="15.75" customHeight="1" x14ac:dyDescent="0.3">
      <c r="E982" s="160"/>
    </row>
    <row r="983" spans="5:5" ht="15.75" customHeight="1" x14ac:dyDescent="0.3">
      <c r="E983" s="160"/>
    </row>
    <row r="984" spans="5:5" ht="15.75" customHeight="1" x14ac:dyDescent="0.3">
      <c r="E984" s="160"/>
    </row>
    <row r="985" spans="5:5" ht="15.75" customHeight="1" x14ac:dyDescent="0.3">
      <c r="E985" s="160"/>
    </row>
    <row r="986" spans="5:5" ht="15.75" customHeight="1" x14ac:dyDescent="0.3">
      <c r="E986" s="160"/>
    </row>
    <row r="987" spans="5:5" ht="15.75" customHeight="1" x14ac:dyDescent="0.3">
      <c r="E987" s="160"/>
    </row>
    <row r="988" spans="5:5" ht="15.75" customHeight="1" x14ac:dyDescent="0.3">
      <c r="E988" s="160"/>
    </row>
    <row r="989" spans="5:5" ht="15.75" customHeight="1" x14ac:dyDescent="0.3">
      <c r="E989" s="160"/>
    </row>
    <row r="990" spans="5:5" ht="15.75" customHeight="1" x14ac:dyDescent="0.3">
      <c r="E990" s="160"/>
    </row>
    <row r="991" spans="5:5" ht="15.75" customHeight="1" x14ac:dyDescent="0.3">
      <c r="E991" s="160"/>
    </row>
    <row r="992" spans="5:5" ht="15.75" customHeight="1" x14ac:dyDescent="0.3">
      <c r="E992" s="160"/>
    </row>
    <row r="993" spans="5:5" ht="15.75" customHeight="1" x14ac:dyDescent="0.3">
      <c r="E993" s="160"/>
    </row>
    <row r="994" spans="5:5" ht="15.75" customHeight="1" x14ac:dyDescent="0.3">
      <c r="E994" s="160"/>
    </row>
    <row r="995" spans="5:5" ht="15.75" customHeight="1" x14ac:dyDescent="0.3">
      <c r="E995" s="160"/>
    </row>
    <row r="996" spans="5:5" ht="15.75" customHeight="1" x14ac:dyDescent="0.3">
      <c r="E996" s="160"/>
    </row>
    <row r="997" spans="5:5" ht="15.75" customHeight="1" x14ac:dyDescent="0.3">
      <c r="E997" s="160"/>
    </row>
    <row r="998" spans="5:5" ht="15.75" customHeight="1" x14ac:dyDescent="0.3">
      <c r="E998" s="160"/>
    </row>
    <row r="999" spans="5:5" ht="15.75" customHeight="1" x14ac:dyDescent="0.3">
      <c r="E999" s="160"/>
    </row>
    <row r="1000" spans="5:5" ht="15.75" customHeight="1" x14ac:dyDescent="0.3">
      <c r="E1000" s="160"/>
    </row>
    <row r="1001" spans="5:5" ht="15.75" customHeight="1" x14ac:dyDescent="0.3">
      <c r="E1001" s="160"/>
    </row>
    <row r="1002" spans="5:5" ht="15.75" customHeight="1" x14ac:dyDescent="0.3">
      <c r="E1002" s="160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O1002"/>
  <sheetViews>
    <sheetView topLeftCell="A18" workbookViewId="0">
      <selection activeCell="E17" sqref="E17"/>
    </sheetView>
  </sheetViews>
  <sheetFormatPr baseColWidth="10" defaultColWidth="14.44140625" defaultRowHeight="14.4" x14ac:dyDescent="0.3"/>
  <cols>
    <col min="1" max="2" width="5.33203125" customWidth="1"/>
    <col min="3" max="3" width="37.88671875" customWidth="1"/>
    <col min="4" max="4" width="8.44140625" customWidth="1"/>
    <col min="5" max="5" width="7.88671875" customWidth="1"/>
    <col min="6" max="6" width="9.33203125" customWidth="1"/>
    <col min="7" max="7" width="10.44140625" customWidth="1"/>
    <col min="8" max="10" width="10.6640625" customWidth="1"/>
    <col min="11" max="11" width="13.33203125" customWidth="1"/>
    <col min="12" max="26" width="10.6640625" customWidth="1"/>
  </cols>
  <sheetData>
    <row r="1" spans="2:11" x14ac:dyDescent="0.3">
      <c r="E1" s="160"/>
    </row>
    <row r="2" spans="2:11" ht="15" thickBot="1" x14ac:dyDescent="0.35">
      <c r="E2" s="160"/>
    </row>
    <row r="3" spans="2:11" x14ac:dyDescent="0.3">
      <c r="B3" s="781" t="s">
        <v>98</v>
      </c>
      <c r="C3" s="782"/>
      <c r="D3" s="782"/>
      <c r="E3" s="782"/>
      <c r="F3" s="782"/>
      <c r="G3" s="782"/>
      <c r="H3" s="782"/>
      <c r="I3" s="782"/>
      <c r="J3" s="782"/>
      <c r="K3" s="783"/>
    </row>
    <row r="4" spans="2:11" x14ac:dyDescent="0.3">
      <c r="B4" s="784" t="s">
        <v>370</v>
      </c>
      <c r="C4" s="623"/>
      <c r="D4" s="623"/>
      <c r="E4" s="623"/>
      <c r="F4" s="623"/>
      <c r="G4" s="623"/>
      <c r="H4" s="623"/>
      <c r="I4" s="623"/>
      <c r="J4" s="623"/>
      <c r="K4" s="785"/>
    </row>
    <row r="5" spans="2:11" x14ac:dyDescent="0.3">
      <c r="B5" s="786" t="s">
        <v>299</v>
      </c>
      <c r="C5" s="623"/>
      <c r="D5" s="623"/>
      <c r="E5" s="623"/>
      <c r="F5" s="623"/>
      <c r="G5" s="623"/>
      <c r="H5" s="623"/>
      <c r="I5" s="623"/>
      <c r="J5" s="623"/>
      <c r="K5" s="785"/>
    </row>
    <row r="6" spans="2:11" x14ac:dyDescent="0.3">
      <c r="B6" s="786" t="s">
        <v>100</v>
      </c>
      <c r="C6" s="623"/>
      <c r="D6" s="623"/>
      <c r="E6" s="623"/>
      <c r="F6" s="623"/>
      <c r="G6" s="623"/>
      <c r="H6" s="623"/>
      <c r="I6" s="623"/>
      <c r="J6" s="623"/>
      <c r="K6" s="785"/>
    </row>
    <row r="7" spans="2:11" x14ac:dyDescent="0.3">
      <c r="B7" s="905" t="s">
        <v>101</v>
      </c>
      <c r="C7" s="624"/>
      <c r="D7" s="163" t="s">
        <v>73</v>
      </c>
      <c r="E7" s="163" t="s">
        <v>102</v>
      </c>
      <c r="F7" s="906" t="s">
        <v>103</v>
      </c>
      <c r="G7" s="624"/>
      <c r="H7" s="624"/>
      <c r="I7" s="624"/>
      <c r="J7" s="624"/>
      <c r="K7" s="902"/>
    </row>
    <row r="8" spans="2:11" x14ac:dyDescent="0.3">
      <c r="B8" s="900" t="s">
        <v>104</v>
      </c>
      <c r="C8" s="624"/>
      <c r="D8" s="164" t="s">
        <v>173</v>
      </c>
      <c r="E8" s="165">
        <v>1</v>
      </c>
      <c r="F8" s="901" t="s">
        <v>234</v>
      </c>
      <c r="G8" s="624"/>
      <c r="H8" s="624"/>
      <c r="I8" s="624"/>
      <c r="J8" s="624"/>
      <c r="K8" s="902"/>
    </row>
    <row r="9" spans="2:11" ht="22.5" customHeight="1" x14ac:dyDescent="0.3">
      <c r="B9" s="904" t="s">
        <v>235</v>
      </c>
      <c r="C9" s="624"/>
      <c r="D9" s="166" t="s">
        <v>198</v>
      </c>
      <c r="E9" s="167">
        <f>SAF!E8</f>
        <v>75</v>
      </c>
      <c r="F9" s="901"/>
      <c r="G9" s="624"/>
      <c r="H9" s="624"/>
      <c r="I9" s="624"/>
      <c r="J9" s="624"/>
      <c r="K9" s="902"/>
    </row>
    <row r="10" spans="2:11" x14ac:dyDescent="0.3">
      <c r="B10" s="900" t="s">
        <v>236</v>
      </c>
      <c r="C10" s="624"/>
      <c r="D10" s="164" t="s">
        <v>160</v>
      </c>
      <c r="E10" s="168">
        <v>0.2</v>
      </c>
      <c r="F10" s="901"/>
      <c r="G10" s="624"/>
      <c r="H10" s="624"/>
      <c r="I10" s="624"/>
      <c r="J10" s="624"/>
      <c r="K10" s="902"/>
    </row>
    <row r="11" spans="2:11" x14ac:dyDescent="0.3">
      <c r="B11" s="900" t="s">
        <v>237</v>
      </c>
      <c r="C11" s="624"/>
      <c r="D11" s="164" t="s">
        <v>238</v>
      </c>
      <c r="E11" s="165">
        <v>80</v>
      </c>
      <c r="F11" s="901" t="s">
        <v>239</v>
      </c>
      <c r="G11" s="624"/>
      <c r="H11" s="624"/>
      <c r="I11" s="624"/>
      <c r="J11" s="624"/>
      <c r="K11" s="902"/>
    </row>
    <row r="12" spans="2:11" x14ac:dyDescent="0.3">
      <c r="B12" s="900" t="s">
        <v>240</v>
      </c>
      <c r="C12" s="624"/>
      <c r="D12" s="164" t="s">
        <v>44</v>
      </c>
      <c r="E12" s="169">
        <f>+E9*E11/1000</f>
        <v>6</v>
      </c>
      <c r="F12" s="901"/>
      <c r="G12" s="624"/>
      <c r="H12" s="624"/>
      <c r="I12" s="624"/>
      <c r="J12" s="624"/>
      <c r="K12" s="902"/>
    </row>
    <row r="13" spans="2:11" x14ac:dyDescent="0.3">
      <c r="B13" s="900" t="s">
        <v>179</v>
      </c>
      <c r="C13" s="624"/>
      <c r="D13" s="164" t="s">
        <v>44</v>
      </c>
      <c r="E13" s="165">
        <v>1</v>
      </c>
      <c r="F13" s="901" t="s">
        <v>166</v>
      </c>
      <c r="G13" s="624"/>
      <c r="H13" s="624"/>
      <c r="I13" s="624"/>
      <c r="J13" s="624"/>
      <c r="K13" s="902"/>
    </row>
    <row r="14" spans="2:11" x14ac:dyDescent="0.3">
      <c r="B14" s="900" t="s">
        <v>241</v>
      </c>
      <c r="C14" s="624"/>
      <c r="D14" s="164" t="s">
        <v>238</v>
      </c>
      <c r="E14" s="165">
        <v>3</v>
      </c>
      <c r="F14" s="901" t="s">
        <v>242</v>
      </c>
      <c r="G14" s="624"/>
      <c r="H14" s="624"/>
      <c r="I14" s="624"/>
      <c r="J14" s="624"/>
      <c r="K14" s="902"/>
    </row>
    <row r="15" spans="2:11" x14ac:dyDescent="0.3">
      <c r="B15" s="900" t="s">
        <v>243</v>
      </c>
      <c r="C15" s="624"/>
      <c r="D15" s="164" t="s">
        <v>44</v>
      </c>
      <c r="E15" s="165">
        <f>ROUND(E9*E10*E14/1000,2)</f>
        <v>0.05</v>
      </c>
      <c r="F15" s="901"/>
      <c r="G15" s="624"/>
      <c r="H15" s="624"/>
      <c r="I15" s="624"/>
      <c r="J15" s="624"/>
      <c r="K15" s="902"/>
    </row>
    <row r="16" spans="2:11" x14ac:dyDescent="0.3">
      <c r="B16" s="907" t="s">
        <v>391</v>
      </c>
      <c r="C16" s="624"/>
      <c r="D16" s="164" t="s">
        <v>173</v>
      </c>
      <c r="E16" s="170">
        <v>1</v>
      </c>
      <c r="F16" s="901" t="s">
        <v>245</v>
      </c>
      <c r="G16" s="624"/>
      <c r="H16" s="624"/>
      <c r="I16" s="624"/>
      <c r="J16" s="624"/>
      <c r="K16" s="902"/>
    </row>
    <row r="17" spans="2:15" x14ac:dyDescent="0.3">
      <c r="B17" s="907" t="s">
        <v>392</v>
      </c>
      <c r="C17" s="624"/>
      <c r="D17" s="164" t="s">
        <v>173</v>
      </c>
      <c r="E17" s="171"/>
      <c r="F17" s="901" t="s">
        <v>247</v>
      </c>
      <c r="G17" s="624"/>
      <c r="H17" s="624"/>
      <c r="I17" s="624"/>
      <c r="J17" s="624"/>
      <c r="K17" s="902"/>
    </row>
    <row r="18" spans="2:15" x14ac:dyDescent="0.3">
      <c r="B18" s="907" t="s">
        <v>393</v>
      </c>
      <c r="C18" s="624"/>
      <c r="D18" s="164" t="s">
        <v>173</v>
      </c>
      <c r="E18" s="172"/>
      <c r="F18" s="901" t="s">
        <v>249</v>
      </c>
      <c r="G18" s="624"/>
      <c r="H18" s="624"/>
      <c r="I18" s="624"/>
      <c r="J18" s="624"/>
      <c r="K18" s="902"/>
    </row>
    <row r="19" spans="2:15" ht="6" customHeight="1" x14ac:dyDescent="0.3">
      <c r="B19" s="896"/>
      <c r="C19" s="624"/>
      <c r="D19" s="624"/>
      <c r="E19" s="624"/>
      <c r="F19" s="624"/>
      <c r="G19" s="624"/>
      <c r="H19" s="624"/>
      <c r="I19" s="903"/>
      <c r="J19" s="624"/>
      <c r="K19" s="902"/>
    </row>
    <row r="20" spans="2:15" ht="27.6" x14ac:dyDescent="0.3">
      <c r="B20" s="174" t="s">
        <v>124</v>
      </c>
      <c r="C20" s="173" t="s">
        <v>101</v>
      </c>
      <c r="D20" s="173" t="s">
        <v>73</v>
      </c>
      <c r="E20" s="173" t="s">
        <v>102</v>
      </c>
      <c r="F20" s="173" t="s">
        <v>125</v>
      </c>
      <c r="G20" s="173" t="s">
        <v>126</v>
      </c>
      <c r="H20" s="173" t="s">
        <v>127</v>
      </c>
      <c r="I20" s="173" t="s">
        <v>128</v>
      </c>
      <c r="J20" s="173" t="s">
        <v>129</v>
      </c>
      <c r="K20" s="175" t="s">
        <v>130</v>
      </c>
    </row>
    <row r="21" spans="2:15" ht="15.75" customHeight="1" x14ac:dyDescent="0.3">
      <c r="B21" s="209">
        <v>1</v>
      </c>
      <c r="C21" s="210" t="s">
        <v>250</v>
      </c>
      <c r="D21" s="210"/>
      <c r="E21" s="211"/>
      <c r="F21" s="212"/>
      <c r="G21" s="213"/>
      <c r="H21" s="211"/>
      <c r="I21" s="214"/>
      <c r="J21" s="212"/>
      <c r="K21" s="215"/>
    </row>
    <row r="22" spans="2:15" ht="15.75" customHeight="1" x14ac:dyDescent="0.3">
      <c r="B22" s="216" t="s">
        <v>132</v>
      </c>
      <c r="C22" s="217" t="s">
        <v>131</v>
      </c>
      <c r="D22" s="217"/>
      <c r="E22" s="211"/>
      <c r="F22" s="212"/>
      <c r="G22" s="213"/>
      <c r="H22" s="211"/>
      <c r="I22" s="214"/>
      <c r="J22" s="212"/>
      <c r="K22" s="215"/>
    </row>
    <row r="23" spans="2:15" ht="29.25" customHeight="1" x14ac:dyDescent="0.3">
      <c r="B23" s="218" t="s">
        <v>251</v>
      </c>
      <c r="C23" s="219" t="s">
        <v>252</v>
      </c>
      <c r="D23" s="220" t="s">
        <v>54</v>
      </c>
      <c r="E23" s="220">
        <f t="shared" ref="E23:E25" si="0">E$9</f>
        <v>75</v>
      </c>
      <c r="F23" s="220">
        <f>Parámetros!G58</f>
        <v>1445</v>
      </c>
      <c r="G23" s="220">
        <f t="shared" ref="G23:G26" si="1">+F23*E23</f>
        <v>108375</v>
      </c>
      <c r="H23" s="220">
        <f t="shared" ref="H23:H26" si="2">E$16</f>
        <v>1</v>
      </c>
      <c r="I23" s="220">
        <f t="shared" ref="I23:I26" si="3">+H23*G23</f>
        <v>108375</v>
      </c>
      <c r="J23" s="220">
        <f t="shared" ref="J23:J26" si="4">I23-K23</f>
        <v>108375</v>
      </c>
      <c r="K23" s="221"/>
      <c r="N23" s="75"/>
    </row>
    <row r="24" spans="2:15" ht="15.75" customHeight="1" x14ac:dyDescent="0.3">
      <c r="B24" s="218" t="s">
        <v>253</v>
      </c>
      <c r="C24" s="164" t="s">
        <v>57</v>
      </c>
      <c r="D24" s="220" t="s">
        <v>54</v>
      </c>
      <c r="E24" s="220">
        <f t="shared" si="0"/>
        <v>75</v>
      </c>
      <c r="F24" s="212">
        <f>Parámetros!G55</f>
        <v>520</v>
      </c>
      <c r="G24" s="220">
        <f t="shared" si="1"/>
        <v>39000</v>
      </c>
      <c r="H24" s="220">
        <f t="shared" si="2"/>
        <v>1</v>
      </c>
      <c r="I24" s="220">
        <f t="shared" si="3"/>
        <v>39000</v>
      </c>
      <c r="J24" s="212">
        <f t="shared" si="4"/>
        <v>39000</v>
      </c>
      <c r="K24" s="221"/>
      <c r="O24" s="74"/>
    </row>
    <row r="25" spans="2:15" ht="15.75" customHeight="1" x14ac:dyDescent="0.3">
      <c r="B25" s="218" t="s">
        <v>254</v>
      </c>
      <c r="C25" s="164" t="s">
        <v>62</v>
      </c>
      <c r="D25" s="220" t="s">
        <v>54</v>
      </c>
      <c r="E25" s="220">
        <f t="shared" si="0"/>
        <v>75</v>
      </c>
      <c r="F25" s="212">
        <f>Parámetros!G56</f>
        <v>325</v>
      </c>
      <c r="G25" s="220">
        <f t="shared" ref="G25" si="5">E25*F25</f>
        <v>24375</v>
      </c>
      <c r="H25" s="220"/>
      <c r="I25" s="220"/>
      <c r="J25" s="212"/>
      <c r="K25" s="221"/>
    </row>
    <row r="26" spans="2:15" ht="15.75" customHeight="1" x14ac:dyDescent="0.3">
      <c r="B26" s="218" t="s">
        <v>296</v>
      </c>
      <c r="C26" s="164" t="s">
        <v>255</v>
      </c>
      <c r="D26" s="220" t="s">
        <v>44</v>
      </c>
      <c r="E26" s="212">
        <f>ROUND(E29+E30,0)</f>
        <v>7</v>
      </c>
      <c r="F26" s="212">
        <f>Parámetros!G60</f>
        <v>542</v>
      </c>
      <c r="G26" s="220">
        <f t="shared" si="1"/>
        <v>3794</v>
      </c>
      <c r="H26" s="220">
        <f t="shared" si="2"/>
        <v>1</v>
      </c>
      <c r="I26" s="211">
        <f t="shared" si="3"/>
        <v>3794</v>
      </c>
      <c r="J26" s="212">
        <f t="shared" si="4"/>
        <v>0</v>
      </c>
      <c r="K26" s="221">
        <f>I26</f>
        <v>3794</v>
      </c>
    </row>
    <row r="27" spans="2:15" ht="15.75" customHeight="1" x14ac:dyDescent="0.3">
      <c r="B27" s="896" t="s">
        <v>256</v>
      </c>
      <c r="C27" s="624"/>
      <c r="D27" s="624"/>
      <c r="E27" s="624"/>
      <c r="F27" s="212"/>
      <c r="G27" s="213">
        <f>SUM(G23:G26)</f>
        <v>175544</v>
      </c>
      <c r="H27" s="213"/>
      <c r="I27" s="213">
        <f t="shared" ref="I27:K27" si="6">SUM(I23:I26)</f>
        <v>151169</v>
      </c>
      <c r="J27" s="213">
        <f t="shared" si="6"/>
        <v>147375</v>
      </c>
      <c r="K27" s="222">
        <f t="shared" si="6"/>
        <v>3794</v>
      </c>
    </row>
    <row r="28" spans="2:15" ht="15.75" customHeight="1" x14ac:dyDescent="0.3">
      <c r="B28" s="216" t="s">
        <v>133</v>
      </c>
      <c r="C28" s="217" t="s">
        <v>142</v>
      </c>
      <c r="D28" s="217"/>
      <c r="E28" s="214"/>
      <c r="F28" s="213"/>
      <c r="G28" s="213"/>
      <c r="H28" s="214"/>
      <c r="I28" s="214"/>
      <c r="J28" s="213"/>
      <c r="K28" s="222"/>
    </row>
    <row r="29" spans="2:15" ht="15.75" customHeight="1" x14ac:dyDescent="0.3">
      <c r="B29" s="223" t="s">
        <v>257</v>
      </c>
      <c r="C29" s="164" t="s">
        <v>84</v>
      </c>
      <c r="D29" s="211" t="s">
        <v>258</v>
      </c>
      <c r="E29" s="212">
        <f>E$12</f>
        <v>6</v>
      </c>
      <c r="F29" s="212">
        <f>Parámetros!D92</f>
        <v>7950</v>
      </c>
      <c r="G29" s="220">
        <f t="shared" ref="G29:G30" si="7">+F29*E29</f>
        <v>47700</v>
      </c>
      <c r="H29" s="220">
        <f t="shared" ref="H29:H30" si="8">E$16</f>
        <v>1</v>
      </c>
      <c r="I29" s="211">
        <f t="shared" ref="I29:I30" si="9">+H29*G29</f>
        <v>47700</v>
      </c>
      <c r="J29" s="212">
        <f t="shared" ref="J29:J30" si="10">I29-K29</f>
        <v>47700</v>
      </c>
      <c r="K29" s="221"/>
    </row>
    <row r="30" spans="2:15" ht="15.75" customHeight="1" x14ac:dyDescent="0.3">
      <c r="B30" s="223" t="s">
        <v>259</v>
      </c>
      <c r="C30" s="164" t="s">
        <v>91</v>
      </c>
      <c r="D30" s="211" t="s">
        <v>44</v>
      </c>
      <c r="E30" s="212">
        <f>E$13</f>
        <v>1</v>
      </c>
      <c r="F30" s="212">
        <f>Parámetros!D98</f>
        <v>64600</v>
      </c>
      <c r="G30" s="220">
        <f t="shared" si="7"/>
        <v>64600</v>
      </c>
      <c r="H30" s="220">
        <f t="shared" si="8"/>
        <v>1</v>
      </c>
      <c r="I30" s="211">
        <f t="shared" si="9"/>
        <v>64600</v>
      </c>
      <c r="J30" s="212">
        <f t="shared" si="10"/>
        <v>64600</v>
      </c>
      <c r="K30" s="221"/>
    </row>
    <row r="31" spans="2:15" ht="15.75" customHeight="1" x14ac:dyDescent="0.3">
      <c r="B31" s="896" t="s">
        <v>260</v>
      </c>
      <c r="C31" s="624"/>
      <c r="D31" s="624"/>
      <c r="E31" s="624"/>
      <c r="F31" s="212"/>
      <c r="G31" s="213">
        <f>SUM(G29:G30)</f>
        <v>112300</v>
      </c>
      <c r="H31" s="211"/>
      <c r="I31" s="213">
        <f t="shared" ref="I31:K31" si="11">SUM(I29:I30)</f>
        <v>112300</v>
      </c>
      <c r="J31" s="213">
        <f t="shared" si="11"/>
        <v>112300</v>
      </c>
      <c r="K31" s="222">
        <f t="shared" si="11"/>
        <v>0</v>
      </c>
    </row>
    <row r="32" spans="2:15" ht="15.75" customHeight="1" x14ac:dyDescent="0.3">
      <c r="B32" s="216" t="s">
        <v>134</v>
      </c>
      <c r="C32" s="217" t="s">
        <v>151</v>
      </c>
      <c r="D32" s="217"/>
      <c r="E32" s="211"/>
      <c r="F32" s="212"/>
      <c r="G32" s="213"/>
      <c r="H32" s="211"/>
      <c r="I32" s="214"/>
      <c r="J32" s="212"/>
      <c r="K32" s="215"/>
    </row>
    <row r="33" spans="2:11" ht="15.75" customHeight="1" x14ac:dyDescent="0.3">
      <c r="B33" s="223" t="s">
        <v>261</v>
      </c>
      <c r="C33" s="164" t="s">
        <v>5</v>
      </c>
      <c r="D33" s="168">
        <v>0.05</v>
      </c>
      <c r="E33" s="212">
        <v>1</v>
      </c>
      <c r="F33" s="212">
        <f>ROUND(D33*G27,0)</f>
        <v>8777</v>
      </c>
      <c r="G33" s="220">
        <f t="shared" ref="G33:G34" si="12">+F33*E33</f>
        <v>8777</v>
      </c>
      <c r="H33" s="220">
        <f t="shared" ref="H33:H34" si="13">E$16</f>
        <v>1</v>
      </c>
      <c r="I33" s="211">
        <f t="shared" ref="I33:I34" si="14">+H33*G33</f>
        <v>8777</v>
      </c>
      <c r="J33" s="212">
        <f t="shared" ref="J33:J34" si="15">I33-K33</f>
        <v>8777</v>
      </c>
      <c r="K33" s="221"/>
    </row>
    <row r="34" spans="2:11" ht="15.75" customHeight="1" x14ac:dyDescent="0.3">
      <c r="B34" s="223" t="s">
        <v>262</v>
      </c>
      <c r="C34" s="164" t="s">
        <v>263</v>
      </c>
      <c r="D34" s="168">
        <v>0.2</v>
      </c>
      <c r="E34" s="212">
        <v>1</v>
      </c>
      <c r="F34" s="212">
        <f>ROUND(D34*G31,0)</f>
        <v>22460</v>
      </c>
      <c r="G34" s="220">
        <f t="shared" si="12"/>
        <v>22460</v>
      </c>
      <c r="H34" s="220">
        <f t="shared" si="13"/>
        <v>1</v>
      </c>
      <c r="I34" s="211">
        <f t="shared" si="14"/>
        <v>22460</v>
      </c>
      <c r="J34" s="212">
        <f t="shared" si="15"/>
        <v>0</v>
      </c>
      <c r="K34" s="221">
        <f>I34</f>
        <v>22460</v>
      </c>
    </row>
    <row r="35" spans="2:11" ht="15.75" customHeight="1" x14ac:dyDescent="0.3">
      <c r="B35" s="896" t="s">
        <v>264</v>
      </c>
      <c r="C35" s="624"/>
      <c r="D35" s="624"/>
      <c r="E35" s="624"/>
      <c r="F35" s="212"/>
      <c r="G35" s="213">
        <f>SUM(G33:G34)</f>
        <v>31237</v>
      </c>
      <c r="H35" s="214"/>
      <c r="I35" s="213">
        <f t="shared" ref="I35:K35" si="16">SUM(I33:I34)</f>
        <v>31237</v>
      </c>
      <c r="J35" s="213">
        <f t="shared" si="16"/>
        <v>8777</v>
      </c>
      <c r="K35" s="222">
        <f t="shared" si="16"/>
        <v>22460</v>
      </c>
    </row>
    <row r="36" spans="2:11" ht="15.75" customHeight="1" x14ac:dyDescent="0.3">
      <c r="B36" s="896" t="s">
        <v>265</v>
      </c>
      <c r="C36" s="624"/>
      <c r="D36" s="624"/>
      <c r="E36" s="624"/>
      <c r="F36" s="224"/>
      <c r="G36" s="225">
        <f>G35+G31+G27</f>
        <v>319081</v>
      </c>
      <c r="H36" s="208"/>
      <c r="I36" s="213">
        <f t="shared" ref="I36:K36" si="17">I35+I31+I27</f>
        <v>294706</v>
      </c>
      <c r="J36" s="213">
        <f t="shared" si="17"/>
        <v>268452</v>
      </c>
      <c r="K36" s="222">
        <f t="shared" si="17"/>
        <v>26254</v>
      </c>
    </row>
    <row r="37" spans="2:11" ht="15.75" customHeight="1" x14ac:dyDescent="0.3">
      <c r="B37" s="209">
        <v>2</v>
      </c>
      <c r="C37" s="217" t="s">
        <v>266</v>
      </c>
      <c r="D37" s="217"/>
      <c r="E37" s="208"/>
      <c r="F37" s="217"/>
      <c r="G37" s="225"/>
      <c r="H37" s="196"/>
      <c r="I37" s="225"/>
      <c r="J37" s="226"/>
      <c r="K37" s="227"/>
    </row>
    <row r="38" spans="2:11" ht="15.75" customHeight="1" x14ac:dyDescent="0.3">
      <c r="B38" s="223" t="s">
        <v>143</v>
      </c>
      <c r="C38" s="217" t="s">
        <v>131</v>
      </c>
      <c r="D38" s="217"/>
      <c r="E38" s="165"/>
      <c r="F38" s="212"/>
      <c r="G38" s="213"/>
      <c r="H38" s="220"/>
      <c r="I38" s="212"/>
      <c r="J38" s="212"/>
      <c r="K38" s="215"/>
    </row>
    <row r="39" spans="2:11" ht="15.75" customHeight="1" x14ac:dyDescent="0.3">
      <c r="B39" s="223" t="s">
        <v>267</v>
      </c>
      <c r="C39" s="164" t="s">
        <v>60</v>
      </c>
      <c r="D39" s="165" t="s">
        <v>38</v>
      </c>
      <c r="E39" s="212">
        <f t="shared" ref="E39:E40" si="18">ROUND(E$9*E$10,0)</f>
        <v>15</v>
      </c>
      <c r="F39" s="212">
        <f>Parámetros!G59</f>
        <v>1445</v>
      </c>
      <c r="G39" s="212">
        <f t="shared" ref="G39:G44" si="19">E39*F39</f>
        <v>21675</v>
      </c>
      <c r="H39" s="220">
        <f t="shared" ref="H39:H44" si="20">E$17</f>
        <v>0</v>
      </c>
      <c r="I39" s="212">
        <f t="shared" ref="I39:I44" si="21">+H39*G39</f>
        <v>0</v>
      </c>
      <c r="J39" s="212">
        <f t="shared" ref="J39:J44" si="22">I39-K39</f>
        <v>0</v>
      </c>
      <c r="K39" s="215"/>
    </row>
    <row r="40" spans="2:11" ht="15.75" customHeight="1" x14ac:dyDescent="0.3">
      <c r="B40" s="223" t="s">
        <v>268</v>
      </c>
      <c r="C40" s="164" t="s">
        <v>56</v>
      </c>
      <c r="D40" s="165" t="s">
        <v>54</v>
      </c>
      <c r="E40" s="212">
        <f t="shared" si="18"/>
        <v>15</v>
      </c>
      <c r="F40" s="212">
        <f>Parámetros!G54</f>
        <v>1083</v>
      </c>
      <c r="G40" s="212">
        <f t="shared" si="19"/>
        <v>16245</v>
      </c>
      <c r="H40" s="220">
        <f t="shared" si="20"/>
        <v>0</v>
      </c>
      <c r="I40" s="212">
        <f t="shared" si="21"/>
        <v>0</v>
      </c>
      <c r="J40" s="212">
        <f t="shared" si="22"/>
        <v>0</v>
      </c>
      <c r="K40" s="215"/>
    </row>
    <row r="41" spans="2:11" ht="15.75" customHeight="1" x14ac:dyDescent="0.3">
      <c r="B41" s="223" t="s">
        <v>269</v>
      </c>
      <c r="C41" s="164" t="s">
        <v>61</v>
      </c>
      <c r="D41" s="165" t="s">
        <v>54</v>
      </c>
      <c r="E41" s="212">
        <f t="shared" ref="E41:E43" si="23">E$9</f>
        <v>75</v>
      </c>
      <c r="F41" s="212">
        <f>Parámetros!G58</f>
        <v>1445</v>
      </c>
      <c r="G41" s="212">
        <f t="shared" si="19"/>
        <v>108375</v>
      </c>
      <c r="H41" s="220">
        <f t="shared" si="20"/>
        <v>0</v>
      </c>
      <c r="I41" s="212">
        <f t="shared" si="21"/>
        <v>0</v>
      </c>
      <c r="J41" s="212">
        <f t="shared" si="22"/>
        <v>0</v>
      </c>
      <c r="K41" s="215"/>
    </row>
    <row r="42" spans="2:11" ht="15.75" customHeight="1" x14ac:dyDescent="0.3">
      <c r="B42" s="223" t="s">
        <v>270</v>
      </c>
      <c r="C42" s="164" t="s">
        <v>57</v>
      </c>
      <c r="D42" s="165" t="s">
        <v>54</v>
      </c>
      <c r="E42" s="212">
        <f t="shared" si="23"/>
        <v>75</v>
      </c>
      <c r="F42" s="212">
        <f>Parámetros!G55</f>
        <v>520</v>
      </c>
      <c r="G42" s="212">
        <f t="shared" si="19"/>
        <v>39000</v>
      </c>
      <c r="H42" s="220">
        <f t="shared" si="20"/>
        <v>0</v>
      </c>
      <c r="I42" s="212">
        <f t="shared" si="21"/>
        <v>0</v>
      </c>
      <c r="J42" s="212">
        <f t="shared" si="22"/>
        <v>0</v>
      </c>
      <c r="K42" s="215"/>
    </row>
    <row r="43" spans="2:11" ht="15.75" customHeight="1" x14ac:dyDescent="0.3">
      <c r="B43" s="223" t="s">
        <v>271</v>
      </c>
      <c r="C43" s="164" t="s">
        <v>62</v>
      </c>
      <c r="D43" s="165" t="s">
        <v>54</v>
      </c>
      <c r="E43" s="212">
        <f t="shared" si="23"/>
        <v>75</v>
      </c>
      <c r="F43" s="212">
        <f>Parámetros!G56</f>
        <v>325</v>
      </c>
      <c r="G43" s="212">
        <f t="shared" si="19"/>
        <v>24375</v>
      </c>
      <c r="H43" s="220">
        <f t="shared" si="20"/>
        <v>0</v>
      </c>
      <c r="I43" s="212">
        <f t="shared" si="21"/>
        <v>0</v>
      </c>
      <c r="J43" s="212">
        <f t="shared" si="22"/>
        <v>0</v>
      </c>
      <c r="K43" s="215"/>
    </row>
    <row r="44" spans="2:11" ht="15.75" customHeight="1" x14ac:dyDescent="0.3">
      <c r="B44" s="223" t="s">
        <v>272</v>
      </c>
      <c r="C44" s="164" t="s">
        <v>63</v>
      </c>
      <c r="D44" s="165" t="s">
        <v>44</v>
      </c>
      <c r="E44" s="212">
        <f>ROUND(E47*2+E48+E49+E50,0)</f>
        <v>37</v>
      </c>
      <c r="F44" s="212">
        <f>Parámetros!G60</f>
        <v>542</v>
      </c>
      <c r="G44" s="212">
        <f t="shared" si="19"/>
        <v>20054</v>
      </c>
      <c r="H44" s="220">
        <f t="shared" si="20"/>
        <v>0</v>
      </c>
      <c r="I44" s="212">
        <f t="shared" si="21"/>
        <v>0</v>
      </c>
      <c r="J44" s="212">
        <f t="shared" si="22"/>
        <v>0</v>
      </c>
      <c r="K44" s="215">
        <f>I44</f>
        <v>0</v>
      </c>
    </row>
    <row r="45" spans="2:11" ht="15.75" customHeight="1" x14ac:dyDescent="0.3">
      <c r="B45" s="896" t="s">
        <v>273</v>
      </c>
      <c r="C45" s="624"/>
      <c r="D45" s="624"/>
      <c r="E45" s="624"/>
      <c r="F45" s="212"/>
      <c r="G45" s="213">
        <f>SUM(G39:G44)</f>
        <v>229724</v>
      </c>
      <c r="H45" s="213"/>
      <c r="I45" s="213">
        <f t="shared" ref="I45:K45" si="24">SUM(I39:I44)</f>
        <v>0</v>
      </c>
      <c r="J45" s="213">
        <f t="shared" si="24"/>
        <v>0</v>
      </c>
      <c r="K45" s="222">
        <f t="shared" si="24"/>
        <v>0</v>
      </c>
    </row>
    <row r="46" spans="2:11" ht="15.75" customHeight="1" x14ac:dyDescent="0.3">
      <c r="B46" s="216" t="s">
        <v>144</v>
      </c>
      <c r="C46" s="217" t="s">
        <v>142</v>
      </c>
      <c r="D46" s="217"/>
      <c r="E46" s="165"/>
      <c r="F46" s="212"/>
      <c r="G46" s="213"/>
      <c r="H46" s="220"/>
      <c r="I46" s="212"/>
      <c r="J46" s="212"/>
      <c r="K46" s="215"/>
    </row>
    <row r="47" spans="2:11" ht="15.75" customHeight="1" x14ac:dyDescent="0.3">
      <c r="B47" s="223" t="s">
        <v>274</v>
      </c>
      <c r="C47" s="164" t="s">
        <v>92</v>
      </c>
      <c r="D47" s="165" t="s">
        <v>73</v>
      </c>
      <c r="E47" s="212">
        <f>ROUND(E9*E10,0)</f>
        <v>15</v>
      </c>
      <c r="F47" s="212">
        <v>0</v>
      </c>
      <c r="G47" s="212">
        <f t="shared" ref="G47:G50" si="25">E47*F47</f>
        <v>0</v>
      </c>
      <c r="H47" s="220">
        <f>+I$19</f>
        <v>0</v>
      </c>
      <c r="I47" s="212">
        <f t="shared" ref="I47:I50" si="26">+H47*G47</f>
        <v>0</v>
      </c>
      <c r="J47" s="212">
        <f t="shared" ref="J47:J50" si="27">I47-K47</f>
        <v>0</v>
      </c>
      <c r="K47" s="215"/>
    </row>
    <row r="48" spans="2:11" ht="15.75" customHeight="1" x14ac:dyDescent="0.3">
      <c r="B48" s="223" t="s">
        <v>275</v>
      </c>
      <c r="C48" s="164" t="s">
        <v>86</v>
      </c>
      <c r="D48" s="165" t="s">
        <v>44</v>
      </c>
      <c r="E48" s="228">
        <f>E15</f>
        <v>0.05</v>
      </c>
      <c r="F48" s="212">
        <f>Parámetros!D94</f>
        <v>75000</v>
      </c>
      <c r="G48" s="212">
        <f t="shared" si="25"/>
        <v>3750</v>
      </c>
      <c r="H48" s="220">
        <f t="shared" ref="H48:H50" si="28">E$17</f>
        <v>0</v>
      </c>
      <c r="I48" s="212">
        <f t="shared" si="26"/>
        <v>0</v>
      </c>
      <c r="J48" s="212">
        <f t="shared" si="27"/>
        <v>0</v>
      </c>
      <c r="K48" s="215"/>
    </row>
    <row r="49" spans="2:11" ht="15.75" customHeight="1" x14ac:dyDescent="0.3">
      <c r="B49" s="223" t="s">
        <v>276</v>
      </c>
      <c r="C49" s="164" t="s">
        <v>84</v>
      </c>
      <c r="D49" s="165" t="s">
        <v>44</v>
      </c>
      <c r="E49" s="212">
        <f>+E12</f>
        <v>6</v>
      </c>
      <c r="F49" s="212">
        <f>Parámetros!D92</f>
        <v>7950</v>
      </c>
      <c r="G49" s="212">
        <f t="shared" si="25"/>
        <v>47700</v>
      </c>
      <c r="H49" s="220">
        <f t="shared" si="28"/>
        <v>0</v>
      </c>
      <c r="I49" s="212">
        <f t="shared" si="26"/>
        <v>0</v>
      </c>
      <c r="J49" s="212">
        <f t="shared" si="27"/>
        <v>0</v>
      </c>
      <c r="K49" s="215"/>
    </row>
    <row r="50" spans="2:11" ht="15.75" customHeight="1" x14ac:dyDescent="0.3">
      <c r="B50" s="223" t="s">
        <v>277</v>
      </c>
      <c r="C50" s="164" t="s">
        <v>91</v>
      </c>
      <c r="D50" s="165" t="s">
        <v>44</v>
      </c>
      <c r="E50" s="212">
        <v>1</v>
      </c>
      <c r="F50" s="212">
        <f>Parámetros!D98</f>
        <v>64600</v>
      </c>
      <c r="G50" s="212">
        <f t="shared" si="25"/>
        <v>64600</v>
      </c>
      <c r="H50" s="220">
        <f t="shared" si="28"/>
        <v>0</v>
      </c>
      <c r="I50" s="212">
        <f t="shared" si="26"/>
        <v>0</v>
      </c>
      <c r="J50" s="212">
        <f t="shared" si="27"/>
        <v>0</v>
      </c>
      <c r="K50" s="215"/>
    </row>
    <row r="51" spans="2:11" ht="15.75" customHeight="1" x14ac:dyDescent="0.3">
      <c r="B51" s="896" t="s">
        <v>278</v>
      </c>
      <c r="C51" s="624"/>
      <c r="D51" s="624"/>
      <c r="E51" s="624"/>
      <c r="F51" s="212"/>
      <c r="G51" s="213">
        <f>SUM(G47:G50)</f>
        <v>116050</v>
      </c>
      <c r="H51" s="213"/>
      <c r="I51" s="213">
        <f t="shared" ref="I51:K51" si="29">SUM(I47:I50)</f>
        <v>0</v>
      </c>
      <c r="J51" s="213">
        <f t="shared" si="29"/>
        <v>0</v>
      </c>
      <c r="K51" s="222">
        <f t="shared" si="29"/>
        <v>0</v>
      </c>
    </row>
    <row r="52" spans="2:11" ht="15.75" customHeight="1" x14ac:dyDescent="0.3">
      <c r="B52" s="216" t="s">
        <v>145</v>
      </c>
      <c r="C52" s="217" t="s">
        <v>151</v>
      </c>
      <c r="D52" s="217"/>
      <c r="E52" s="165"/>
      <c r="F52" s="212"/>
      <c r="G52" s="212"/>
      <c r="H52" s="220"/>
      <c r="I52" s="212"/>
      <c r="J52" s="212"/>
      <c r="K52" s="215"/>
    </row>
    <row r="53" spans="2:11" ht="15.75" customHeight="1" x14ac:dyDescent="0.3">
      <c r="B53" s="223" t="s">
        <v>279</v>
      </c>
      <c r="C53" s="164" t="s">
        <v>5</v>
      </c>
      <c r="D53" s="168">
        <v>0.05</v>
      </c>
      <c r="E53" s="212">
        <v>1</v>
      </c>
      <c r="F53" s="212">
        <f>ROUND(D53*G45,0)</f>
        <v>11486</v>
      </c>
      <c r="G53" s="212">
        <f t="shared" ref="G53:G54" si="30">E53*F53</f>
        <v>11486</v>
      </c>
      <c r="H53" s="220">
        <f t="shared" ref="H53:H54" si="31">E$17</f>
        <v>0</v>
      </c>
      <c r="I53" s="212">
        <f t="shared" ref="I53:I54" si="32">+H53*G53</f>
        <v>0</v>
      </c>
      <c r="J53" s="212">
        <f t="shared" ref="J53:J54" si="33">I53-K53</f>
        <v>0</v>
      </c>
      <c r="K53" s="215">
        <f t="shared" ref="K53:K54" si="34">I53</f>
        <v>0</v>
      </c>
    </row>
    <row r="54" spans="2:11" ht="15.75" customHeight="1" x14ac:dyDescent="0.3">
      <c r="B54" s="223" t="s">
        <v>280</v>
      </c>
      <c r="C54" s="164" t="s">
        <v>7</v>
      </c>
      <c r="D54" s="168">
        <v>0.2</v>
      </c>
      <c r="E54" s="212">
        <v>1</v>
      </c>
      <c r="F54" s="212">
        <f>ROUND(D54*G51,0)</f>
        <v>23210</v>
      </c>
      <c r="G54" s="212">
        <f t="shared" si="30"/>
        <v>23210</v>
      </c>
      <c r="H54" s="220">
        <f t="shared" si="31"/>
        <v>0</v>
      </c>
      <c r="I54" s="212">
        <f t="shared" si="32"/>
        <v>0</v>
      </c>
      <c r="J54" s="212">
        <f t="shared" si="33"/>
        <v>0</v>
      </c>
      <c r="K54" s="215">
        <f t="shared" si="34"/>
        <v>0</v>
      </c>
    </row>
    <row r="55" spans="2:11" ht="15.75" customHeight="1" x14ac:dyDescent="0.3">
      <c r="B55" s="896" t="s">
        <v>281</v>
      </c>
      <c r="C55" s="624"/>
      <c r="D55" s="624"/>
      <c r="E55" s="624"/>
      <c r="F55" s="212"/>
      <c r="G55" s="213">
        <f>SUM(G53:G54)</f>
        <v>34696</v>
      </c>
      <c r="H55" s="213"/>
      <c r="I55" s="213">
        <f t="shared" ref="I55:K55" si="35">SUM(I52:I54)</f>
        <v>0</v>
      </c>
      <c r="J55" s="213">
        <f t="shared" si="35"/>
        <v>0</v>
      </c>
      <c r="K55" s="222">
        <f t="shared" si="35"/>
        <v>0</v>
      </c>
    </row>
    <row r="56" spans="2:11" ht="15.75" customHeight="1" x14ac:dyDescent="0.3">
      <c r="B56" s="896" t="s">
        <v>282</v>
      </c>
      <c r="C56" s="624"/>
      <c r="D56" s="624"/>
      <c r="E56" s="624"/>
      <c r="F56" s="212"/>
      <c r="G56" s="213">
        <f>G55+G51+G45</f>
        <v>380470</v>
      </c>
      <c r="H56" s="213"/>
      <c r="I56" s="213">
        <f t="shared" ref="I56:K56" si="36">I55+I51+I45</f>
        <v>0</v>
      </c>
      <c r="J56" s="213">
        <f t="shared" si="36"/>
        <v>0</v>
      </c>
      <c r="K56" s="222">
        <f t="shared" si="36"/>
        <v>0</v>
      </c>
    </row>
    <row r="57" spans="2:11" ht="15.75" customHeight="1" x14ac:dyDescent="0.3">
      <c r="B57" s="209">
        <v>3</v>
      </c>
      <c r="C57" s="899" t="s">
        <v>283</v>
      </c>
      <c r="D57" s="624"/>
      <c r="E57" s="165"/>
      <c r="F57" s="212"/>
      <c r="G57" s="213"/>
      <c r="H57" s="220"/>
      <c r="I57" s="213"/>
      <c r="J57" s="220"/>
      <c r="K57" s="221"/>
    </row>
    <row r="58" spans="2:11" ht="15.75" customHeight="1" x14ac:dyDescent="0.3">
      <c r="B58" s="216" t="s">
        <v>169</v>
      </c>
      <c r="C58" s="217" t="s">
        <v>131</v>
      </c>
      <c r="D58" s="217"/>
      <c r="E58" s="211"/>
      <c r="F58" s="212"/>
      <c r="G58" s="213"/>
      <c r="H58" s="211"/>
      <c r="I58" s="214"/>
      <c r="J58" s="212"/>
      <c r="K58" s="215"/>
    </row>
    <row r="59" spans="2:11" ht="30" customHeight="1" x14ac:dyDescent="0.3">
      <c r="B59" s="223" t="s">
        <v>284</v>
      </c>
      <c r="C59" s="219" t="s">
        <v>252</v>
      </c>
      <c r="D59" s="220" t="s">
        <v>54</v>
      </c>
      <c r="E59" s="220">
        <f t="shared" ref="E59:E61" si="37">E$9</f>
        <v>75</v>
      </c>
      <c r="F59" s="220">
        <f>Parámetros!G58</f>
        <v>1445</v>
      </c>
      <c r="G59" s="220">
        <f t="shared" ref="G59:G62" si="38">E59*F59</f>
        <v>108375</v>
      </c>
      <c r="H59" s="220">
        <f t="shared" ref="H59:H63" si="39">E$18</f>
        <v>0</v>
      </c>
      <c r="I59" s="220">
        <f t="shared" ref="I59:I62" si="40">+H59*G59</f>
        <v>0</v>
      </c>
      <c r="J59" s="220">
        <f t="shared" ref="J59:J62" si="41">I59-K59</f>
        <v>0</v>
      </c>
      <c r="K59" s="215"/>
    </row>
    <row r="60" spans="2:11" ht="15.75" customHeight="1" x14ac:dyDescent="0.3">
      <c r="B60" s="223" t="s">
        <v>285</v>
      </c>
      <c r="C60" s="164" t="s">
        <v>57</v>
      </c>
      <c r="D60" s="220" t="s">
        <v>54</v>
      </c>
      <c r="E60" s="220">
        <f t="shared" si="37"/>
        <v>75</v>
      </c>
      <c r="F60" s="212">
        <f>Parámetros!G55</f>
        <v>520</v>
      </c>
      <c r="G60" s="220">
        <f t="shared" si="38"/>
        <v>39000</v>
      </c>
      <c r="H60" s="220">
        <f t="shared" si="39"/>
        <v>0</v>
      </c>
      <c r="I60" s="220">
        <f t="shared" si="40"/>
        <v>0</v>
      </c>
      <c r="J60" s="212">
        <f t="shared" si="41"/>
        <v>0</v>
      </c>
      <c r="K60" s="215"/>
    </row>
    <row r="61" spans="2:11" ht="15.75" customHeight="1" x14ac:dyDescent="0.3">
      <c r="B61" s="223" t="s">
        <v>286</v>
      </c>
      <c r="C61" s="164" t="s">
        <v>62</v>
      </c>
      <c r="D61" s="220" t="s">
        <v>54</v>
      </c>
      <c r="E61" s="220">
        <f t="shared" si="37"/>
        <v>75</v>
      </c>
      <c r="F61" s="212">
        <f>Parámetros!G61</f>
        <v>325</v>
      </c>
      <c r="G61" s="220">
        <f t="shared" si="38"/>
        <v>24375</v>
      </c>
      <c r="H61" s="220"/>
      <c r="I61" s="220"/>
      <c r="J61" s="212"/>
      <c r="K61" s="215"/>
    </row>
    <row r="62" spans="2:11" ht="15.75" customHeight="1" x14ac:dyDescent="0.3">
      <c r="B62" s="223" t="s">
        <v>297</v>
      </c>
      <c r="C62" s="164" t="s">
        <v>63</v>
      </c>
      <c r="D62" s="220" t="s">
        <v>44</v>
      </c>
      <c r="E62" s="212">
        <f>ROUND(E65+E66,0)</f>
        <v>7</v>
      </c>
      <c r="F62" s="212">
        <f>Parámetros!G60</f>
        <v>542</v>
      </c>
      <c r="G62" s="220">
        <f t="shared" si="38"/>
        <v>3794</v>
      </c>
      <c r="H62" s="220">
        <f t="shared" si="39"/>
        <v>0</v>
      </c>
      <c r="I62" s="220">
        <f t="shared" si="40"/>
        <v>0</v>
      </c>
      <c r="J62" s="212">
        <f t="shared" si="41"/>
        <v>0</v>
      </c>
      <c r="K62" s="215">
        <f>I62</f>
        <v>0</v>
      </c>
    </row>
    <row r="63" spans="2:11" ht="15.75" customHeight="1" x14ac:dyDescent="0.3">
      <c r="B63" s="896" t="s">
        <v>287</v>
      </c>
      <c r="C63" s="624"/>
      <c r="D63" s="624"/>
      <c r="E63" s="624"/>
      <c r="F63" s="212"/>
      <c r="G63" s="213">
        <f>SUM(G59:G62)</f>
        <v>175544</v>
      </c>
      <c r="H63" s="220">
        <f t="shared" si="39"/>
        <v>0</v>
      </c>
      <c r="I63" s="213">
        <f t="shared" ref="I63:K63" si="42">SUM(I59:I62)</f>
        <v>0</v>
      </c>
      <c r="J63" s="213">
        <f t="shared" si="42"/>
        <v>0</v>
      </c>
      <c r="K63" s="222">
        <f t="shared" si="42"/>
        <v>0</v>
      </c>
    </row>
    <row r="64" spans="2:11" ht="15.75" customHeight="1" x14ac:dyDescent="0.3">
      <c r="B64" s="216" t="s">
        <v>152</v>
      </c>
      <c r="C64" s="217" t="s">
        <v>142</v>
      </c>
      <c r="D64" s="217"/>
      <c r="E64" s="214"/>
      <c r="F64" s="213"/>
      <c r="G64" s="213"/>
      <c r="H64" s="214"/>
      <c r="I64" s="214"/>
      <c r="J64" s="213"/>
      <c r="K64" s="222"/>
    </row>
    <row r="65" spans="2:11" ht="15.75" customHeight="1" x14ac:dyDescent="0.3">
      <c r="B65" s="223" t="s">
        <v>288</v>
      </c>
      <c r="C65" s="164" t="s">
        <v>84</v>
      </c>
      <c r="D65" s="211" t="s">
        <v>258</v>
      </c>
      <c r="E65" s="212">
        <f>E$12</f>
        <v>6</v>
      </c>
      <c r="F65" s="212">
        <f>Parámetros!D92</f>
        <v>7950</v>
      </c>
      <c r="G65" s="220">
        <f t="shared" ref="G65:G66" si="43">E65*F65</f>
        <v>47700</v>
      </c>
      <c r="H65" s="220">
        <f t="shared" ref="H65:H66" si="44">E$18</f>
        <v>0</v>
      </c>
      <c r="I65" s="211">
        <f t="shared" ref="I65:I66" si="45">+H65*G65</f>
        <v>0</v>
      </c>
      <c r="J65" s="220">
        <f t="shared" ref="J65:J66" si="46">I65-K65</f>
        <v>0</v>
      </c>
      <c r="K65" s="215"/>
    </row>
    <row r="66" spans="2:11" ht="15.75" customHeight="1" x14ac:dyDescent="0.3">
      <c r="B66" s="223" t="s">
        <v>289</v>
      </c>
      <c r="C66" s="164" t="s">
        <v>91</v>
      </c>
      <c r="D66" s="211" t="s">
        <v>44</v>
      </c>
      <c r="E66" s="212">
        <f>E$13</f>
        <v>1</v>
      </c>
      <c r="F66" s="212">
        <f>Parámetros!D98</f>
        <v>64600</v>
      </c>
      <c r="G66" s="220">
        <f t="shared" si="43"/>
        <v>64600</v>
      </c>
      <c r="H66" s="220">
        <f t="shared" si="44"/>
        <v>0</v>
      </c>
      <c r="I66" s="211">
        <f t="shared" si="45"/>
        <v>0</v>
      </c>
      <c r="J66" s="220">
        <f t="shared" si="46"/>
        <v>0</v>
      </c>
      <c r="K66" s="215"/>
    </row>
    <row r="67" spans="2:11" ht="15.75" customHeight="1" x14ac:dyDescent="0.3">
      <c r="B67" s="896" t="s">
        <v>290</v>
      </c>
      <c r="C67" s="624"/>
      <c r="D67" s="624"/>
      <c r="E67" s="624"/>
      <c r="F67" s="212"/>
      <c r="G67" s="213">
        <f>SUM(G65:G66)</f>
        <v>112300</v>
      </c>
      <c r="H67" s="213"/>
      <c r="I67" s="213">
        <f t="shared" ref="I67:K67" si="47">SUM(I65:I66)</f>
        <v>0</v>
      </c>
      <c r="J67" s="213">
        <f t="shared" si="47"/>
        <v>0</v>
      </c>
      <c r="K67" s="222">
        <f t="shared" si="47"/>
        <v>0</v>
      </c>
    </row>
    <row r="68" spans="2:11" ht="15.75" customHeight="1" x14ac:dyDescent="0.3">
      <c r="B68" s="216" t="s">
        <v>134</v>
      </c>
      <c r="C68" s="217" t="s">
        <v>151</v>
      </c>
      <c r="D68" s="217"/>
      <c r="E68" s="211"/>
      <c r="F68" s="212"/>
      <c r="G68" s="213"/>
      <c r="H68" s="211"/>
      <c r="I68" s="214"/>
      <c r="J68" s="212"/>
      <c r="K68" s="215"/>
    </row>
    <row r="69" spans="2:11" ht="15.75" customHeight="1" x14ac:dyDescent="0.3">
      <c r="B69" s="223" t="s">
        <v>291</v>
      </c>
      <c r="C69" s="164" t="s">
        <v>5</v>
      </c>
      <c r="D69" s="168">
        <v>0.05</v>
      </c>
      <c r="E69" s="212">
        <v>1</v>
      </c>
      <c r="F69" s="212">
        <f>ROUND(G63*D69,0)</f>
        <v>8777</v>
      </c>
      <c r="G69" s="220">
        <f t="shared" ref="G69:G70" si="48">E69*F69</f>
        <v>8777</v>
      </c>
      <c r="H69" s="220">
        <f t="shared" ref="H69:H70" si="49">E$18</f>
        <v>0</v>
      </c>
      <c r="I69" s="211">
        <f t="shared" ref="I69:I70" si="50">+H69*G69</f>
        <v>0</v>
      </c>
      <c r="J69" s="220">
        <f t="shared" ref="J69:J70" si="51">I69-K69</f>
        <v>0</v>
      </c>
      <c r="K69" s="215">
        <f t="shared" ref="K69:K70" si="52">I69</f>
        <v>0</v>
      </c>
    </row>
    <row r="70" spans="2:11" ht="15.75" customHeight="1" x14ac:dyDescent="0.3">
      <c r="B70" s="223" t="s">
        <v>292</v>
      </c>
      <c r="C70" s="164" t="s">
        <v>263</v>
      </c>
      <c r="D70" s="168">
        <v>0.2</v>
      </c>
      <c r="E70" s="212">
        <v>1</v>
      </c>
      <c r="F70" s="212">
        <f>ROUND(G67*D70,0)</f>
        <v>22460</v>
      </c>
      <c r="G70" s="220">
        <f t="shared" si="48"/>
        <v>22460</v>
      </c>
      <c r="H70" s="220">
        <f t="shared" si="49"/>
        <v>0</v>
      </c>
      <c r="I70" s="211">
        <f t="shared" si="50"/>
        <v>0</v>
      </c>
      <c r="J70" s="220">
        <f t="shared" si="51"/>
        <v>0</v>
      </c>
      <c r="K70" s="222">
        <f t="shared" si="52"/>
        <v>0</v>
      </c>
    </row>
    <row r="71" spans="2:11" ht="15.75" customHeight="1" x14ac:dyDescent="0.3">
      <c r="B71" s="896" t="s">
        <v>293</v>
      </c>
      <c r="C71" s="624"/>
      <c r="D71" s="624"/>
      <c r="E71" s="624"/>
      <c r="F71" s="212"/>
      <c r="G71" s="213">
        <f>SUM(G69:G70)</f>
        <v>31237</v>
      </c>
      <c r="H71" s="213"/>
      <c r="I71" s="213">
        <f t="shared" ref="I71:K71" si="53">SUM(I69:I70)</f>
        <v>0</v>
      </c>
      <c r="J71" s="213">
        <f t="shared" si="53"/>
        <v>0</v>
      </c>
      <c r="K71" s="222">
        <f t="shared" si="53"/>
        <v>0</v>
      </c>
    </row>
    <row r="72" spans="2:11" ht="15.75" customHeight="1" x14ac:dyDescent="0.3">
      <c r="B72" s="896" t="s">
        <v>294</v>
      </c>
      <c r="C72" s="624"/>
      <c r="D72" s="624"/>
      <c r="E72" s="624"/>
      <c r="F72" s="224"/>
      <c r="G72" s="225">
        <f>G71+G67+G63</f>
        <v>319081</v>
      </c>
      <c r="H72" s="225"/>
      <c r="I72" s="213">
        <f t="shared" ref="I72:K72" si="54">I71+I67+I63</f>
        <v>0</v>
      </c>
      <c r="J72" s="213">
        <f t="shared" si="54"/>
        <v>0</v>
      </c>
      <c r="K72" s="222">
        <f t="shared" si="54"/>
        <v>0</v>
      </c>
    </row>
    <row r="73" spans="2:11" ht="15.75" customHeight="1" thickBot="1" x14ac:dyDescent="0.35">
      <c r="B73" s="897" t="s">
        <v>295</v>
      </c>
      <c r="C73" s="898"/>
      <c r="D73" s="898"/>
      <c r="E73" s="898"/>
      <c r="F73" s="176"/>
      <c r="G73" s="177">
        <f>G72+G56+G36</f>
        <v>1018632</v>
      </c>
      <c r="H73" s="177"/>
      <c r="I73" s="177">
        <f t="shared" ref="I73:K73" si="55">I72+I56+I36</f>
        <v>294706</v>
      </c>
      <c r="J73" s="177">
        <f t="shared" si="55"/>
        <v>268452</v>
      </c>
      <c r="K73" s="178">
        <f t="shared" si="55"/>
        <v>26254</v>
      </c>
    </row>
    <row r="74" spans="2:11" ht="15.75" customHeight="1" x14ac:dyDescent="0.3">
      <c r="E74" s="160"/>
    </row>
    <row r="75" spans="2:11" ht="15.75" customHeight="1" x14ac:dyDescent="0.3">
      <c r="E75" s="160"/>
      <c r="G75" s="155"/>
    </row>
    <row r="76" spans="2:11" ht="15.75" customHeight="1" x14ac:dyDescent="0.3">
      <c r="E76" s="160"/>
    </row>
    <row r="77" spans="2:11" ht="15.75" customHeight="1" x14ac:dyDescent="0.3">
      <c r="E77" s="160"/>
      <c r="G77" s="103"/>
    </row>
    <row r="78" spans="2:11" ht="15.75" customHeight="1" x14ac:dyDescent="0.3">
      <c r="E78" s="160"/>
    </row>
    <row r="79" spans="2:11" ht="15.75" customHeight="1" x14ac:dyDescent="0.3">
      <c r="E79" s="160"/>
    </row>
    <row r="80" spans="2:11" ht="15.75" customHeight="1" x14ac:dyDescent="0.3">
      <c r="E80" s="160"/>
    </row>
    <row r="81" spans="5:5" ht="15.75" customHeight="1" x14ac:dyDescent="0.3">
      <c r="E81" s="160"/>
    </row>
    <row r="82" spans="5:5" ht="15.75" customHeight="1" x14ac:dyDescent="0.3">
      <c r="E82" s="160"/>
    </row>
    <row r="83" spans="5:5" ht="15.75" customHeight="1" x14ac:dyDescent="0.3">
      <c r="E83" s="160"/>
    </row>
    <row r="84" spans="5:5" ht="15.75" customHeight="1" x14ac:dyDescent="0.3">
      <c r="E84" s="160"/>
    </row>
    <row r="85" spans="5:5" ht="15.75" customHeight="1" x14ac:dyDescent="0.3">
      <c r="E85" s="160"/>
    </row>
    <row r="86" spans="5:5" ht="15.75" customHeight="1" x14ac:dyDescent="0.3">
      <c r="E86" s="160"/>
    </row>
    <row r="87" spans="5:5" ht="15.75" customHeight="1" x14ac:dyDescent="0.3">
      <c r="E87" s="160"/>
    </row>
    <row r="88" spans="5:5" ht="15.75" customHeight="1" x14ac:dyDescent="0.3">
      <c r="E88" s="160"/>
    </row>
    <row r="89" spans="5:5" ht="15.75" customHeight="1" x14ac:dyDescent="0.3">
      <c r="E89" s="160"/>
    </row>
    <row r="90" spans="5:5" ht="15.75" customHeight="1" x14ac:dyDescent="0.3">
      <c r="E90" s="160"/>
    </row>
    <row r="91" spans="5:5" ht="15.75" customHeight="1" x14ac:dyDescent="0.3">
      <c r="E91" s="160"/>
    </row>
    <row r="92" spans="5:5" ht="15.75" customHeight="1" x14ac:dyDescent="0.3">
      <c r="E92" s="160"/>
    </row>
    <row r="93" spans="5:5" ht="15.75" customHeight="1" x14ac:dyDescent="0.3">
      <c r="E93" s="160"/>
    </row>
    <row r="94" spans="5:5" ht="15.75" customHeight="1" x14ac:dyDescent="0.3">
      <c r="E94" s="160"/>
    </row>
    <row r="95" spans="5:5" ht="15.75" customHeight="1" x14ac:dyDescent="0.3">
      <c r="E95" s="160"/>
    </row>
    <row r="96" spans="5:5" ht="15.75" customHeight="1" x14ac:dyDescent="0.3">
      <c r="E96" s="160"/>
    </row>
    <row r="97" spans="5:5" ht="15.75" customHeight="1" x14ac:dyDescent="0.3">
      <c r="E97" s="160"/>
    </row>
    <row r="98" spans="5:5" ht="15.75" customHeight="1" x14ac:dyDescent="0.3">
      <c r="E98" s="160"/>
    </row>
    <row r="99" spans="5:5" ht="15.75" customHeight="1" x14ac:dyDescent="0.3">
      <c r="E99" s="160"/>
    </row>
    <row r="100" spans="5:5" ht="15.75" customHeight="1" x14ac:dyDescent="0.3">
      <c r="E100" s="160"/>
    </row>
    <row r="101" spans="5:5" ht="15.75" customHeight="1" x14ac:dyDescent="0.3">
      <c r="E101" s="160"/>
    </row>
    <row r="102" spans="5:5" ht="15.75" customHeight="1" x14ac:dyDescent="0.3">
      <c r="E102" s="160"/>
    </row>
    <row r="103" spans="5:5" ht="15.75" customHeight="1" x14ac:dyDescent="0.3">
      <c r="E103" s="160"/>
    </row>
    <row r="104" spans="5:5" ht="15.75" customHeight="1" x14ac:dyDescent="0.3">
      <c r="E104" s="160"/>
    </row>
    <row r="105" spans="5:5" ht="15.75" customHeight="1" x14ac:dyDescent="0.3">
      <c r="E105" s="160"/>
    </row>
    <row r="106" spans="5:5" ht="15.75" customHeight="1" x14ac:dyDescent="0.3">
      <c r="E106" s="160"/>
    </row>
    <row r="107" spans="5:5" ht="15.75" customHeight="1" x14ac:dyDescent="0.3">
      <c r="E107" s="160"/>
    </row>
    <row r="108" spans="5:5" ht="15.75" customHeight="1" x14ac:dyDescent="0.3">
      <c r="E108" s="160"/>
    </row>
    <row r="109" spans="5:5" ht="15.75" customHeight="1" x14ac:dyDescent="0.3">
      <c r="E109" s="160"/>
    </row>
    <row r="110" spans="5:5" ht="15.75" customHeight="1" x14ac:dyDescent="0.3">
      <c r="E110" s="160"/>
    </row>
    <row r="111" spans="5:5" ht="15.75" customHeight="1" x14ac:dyDescent="0.3">
      <c r="E111" s="160"/>
    </row>
    <row r="112" spans="5:5" ht="15.75" customHeight="1" x14ac:dyDescent="0.3">
      <c r="E112" s="160"/>
    </row>
    <row r="113" spans="5:5" ht="15.75" customHeight="1" x14ac:dyDescent="0.3">
      <c r="E113" s="160"/>
    </row>
    <row r="114" spans="5:5" ht="15.75" customHeight="1" x14ac:dyDescent="0.3">
      <c r="E114" s="160"/>
    </row>
    <row r="115" spans="5:5" ht="15.75" customHeight="1" x14ac:dyDescent="0.3">
      <c r="E115" s="160"/>
    </row>
    <row r="116" spans="5:5" ht="15.75" customHeight="1" x14ac:dyDescent="0.3">
      <c r="E116" s="160"/>
    </row>
    <row r="117" spans="5:5" ht="15.75" customHeight="1" x14ac:dyDescent="0.3">
      <c r="E117" s="160"/>
    </row>
    <row r="118" spans="5:5" ht="15.75" customHeight="1" x14ac:dyDescent="0.3">
      <c r="E118" s="160"/>
    </row>
    <row r="119" spans="5:5" ht="15.75" customHeight="1" x14ac:dyDescent="0.3">
      <c r="E119" s="160"/>
    </row>
    <row r="120" spans="5:5" ht="15.75" customHeight="1" x14ac:dyDescent="0.3">
      <c r="E120" s="160"/>
    </row>
    <row r="121" spans="5:5" ht="15.75" customHeight="1" x14ac:dyDescent="0.3">
      <c r="E121" s="160"/>
    </row>
    <row r="122" spans="5:5" ht="15.75" customHeight="1" x14ac:dyDescent="0.3">
      <c r="E122" s="160"/>
    </row>
    <row r="123" spans="5:5" ht="15.75" customHeight="1" x14ac:dyDescent="0.3">
      <c r="E123" s="160"/>
    </row>
    <row r="124" spans="5:5" ht="15.75" customHeight="1" x14ac:dyDescent="0.3">
      <c r="E124" s="160"/>
    </row>
    <row r="125" spans="5:5" ht="15.75" customHeight="1" x14ac:dyDescent="0.3">
      <c r="E125" s="160"/>
    </row>
    <row r="126" spans="5:5" ht="15.75" customHeight="1" x14ac:dyDescent="0.3">
      <c r="E126" s="160"/>
    </row>
    <row r="127" spans="5:5" ht="15.75" customHeight="1" x14ac:dyDescent="0.3">
      <c r="E127" s="160"/>
    </row>
    <row r="128" spans="5:5" ht="15.75" customHeight="1" x14ac:dyDescent="0.3">
      <c r="E128" s="160"/>
    </row>
    <row r="129" spans="5:5" ht="15.75" customHeight="1" x14ac:dyDescent="0.3">
      <c r="E129" s="160"/>
    </row>
    <row r="130" spans="5:5" ht="15.75" customHeight="1" x14ac:dyDescent="0.3">
      <c r="E130" s="160"/>
    </row>
    <row r="131" spans="5:5" ht="15.75" customHeight="1" x14ac:dyDescent="0.3">
      <c r="E131" s="160"/>
    </row>
    <row r="132" spans="5:5" ht="15.75" customHeight="1" x14ac:dyDescent="0.3">
      <c r="E132" s="160"/>
    </row>
    <row r="133" spans="5:5" ht="15.75" customHeight="1" x14ac:dyDescent="0.3">
      <c r="E133" s="160"/>
    </row>
    <row r="134" spans="5:5" ht="15.75" customHeight="1" x14ac:dyDescent="0.3">
      <c r="E134" s="160"/>
    </row>
    <row r="135" spans="5:5" ht="15.75" customHeight="1" x14ac:dyDescent="0.3">
      <c r="E135" s="160"/>
    </row>
    <row r="136" spans="5:5" ht="15.75" customHeight="1" x14ac:dyDescent="0.3">
      <c r="E136" s="160"/>
    </row>
    <row r="137" spans="5:5" ht="15.75" customHeight="1" x14ac:dyDescent="0.3">
      <c r="E137" s="160"/>
    </row>
    <row r="138" spans="5:5" ht="15.75" customHeight="1" x14ac:dyDescent="0.3">
      <c r="E138" s="160"/>
    </row>
    <row r="139" spans="5:5" ht="15.75" customHeight="1" x14ac:dyDescent="0.3">
      <c r="E139" s="160"/>
    </row>
    <row r="140" spans="5:5" ht="15.75" customHeight="1" x14ac:dyDescent="0.3">
      <c r="E140" s="160"/>
    </row>
    <row r="141" spans="5:5" ht="15.75" customHeight="1" x14ac:dyDescent="0.3">
      <c r="E141" s="160"/>
    </row>
    <row r="142" spans="5:5" ht="15.75" customHeight="1" x14ac:dyDescent="0.3">
      <c r="E142" s="160"/>
    </row>
    <row r="143" spans="5:5" ht="15.75" customHeight="1" x14ac:dyDescent="0.3">
      <c r="E143" s="160"/>
    </row>
    <row r="144" spans="5:5" ht="15.75" customHeight="1" x14ac:dyDescent="0.3">
      <c r="E144" s="160"/>
    </row>
    <row r="145" spans="5:5" ht="15.75" customHeight="1" x14ac:dyDescent="0.3">
      <c r="E145" s="160"/>
    </row>
    <row r="146" spans="5:5" ht="15.75" customHeight="1" x14ac:dyDescent="0.3">
      <c r="E146" s="160"/>
    </row>
    <row r="147" spans="5:5" ht="15.75" customHeight="1" x14ac:dyDescent="0.3">
      <c r="E147" s="160"/>
    </row>
    <row r="148" spans="5:5" ht="15.75" customHeight="1" x14ac:dyDescent="0.3">
      <c r="E148" s="160"/>
    </row>
    <row r="149" spans="5:5" ht="15.75" customHeight="1" x14ac:dyDescent="0.3">
      <c r="E149" s="160"/>
    </row>
    <row r="150" spans="5:5" ht="15.75" customHeight="1" x14ac:dyDescent="0.3">
      <c r="E150" s="160"/>
    </row>
    <row r="151" spans="5:5" ht="15.75" customHeight="1" x14ac:dyDescent="0.3">
      <c r="E151" s="160"/>
    </row>
    <row r="152" spans="5:5" ht="15.75" customHeight="1" x14ac:dyDescent="0.3">
      <c r="E152" s="160"/>
    </row>
    <row r="153" spans="5:5" ht="15.75" customHeight="1" x14ac:dyDescent="0.3">
      <c r="E153" s="160"/>
    </row>
    <row r="154" spans="5:5" ht="15.75" customHeight="1" x14ac:dyDescent="0.3">
      <c r="E154" s="160"/>
    </row>
    <row r="155" spans="5:5" ht="15.75" customHeight="1" x14ac:dyDescent="0.3">
      <c r="E155" s="160"/>
    </row>
    <row r="156" spans="5:5" ht="15.75" customHeight="1" x14ac:dyDescent="0.3">
      <c r="E156" s="160"/>
    </row>
    <row r="157" spans="5:5" ht="15.75" customHeight="1" x14ac:dyDescent="0.3">
      <c r="E157" s="160"/>
    </row>
    <row r="158" spans="5:5" ht="15.75" customHeight="1" x14ac:dyDescent="0.3">
      <c r="E158" s="160"/>
    </row>
    <row r="159" spans="5:5" ht="15.75" customHeight="1" x14ac:dyDescent="0.3">
      <c r="E159" s="160"/>
    </row>
    <row r="160" spans="5:5" ht="15.75" customHeight="1" x14ac:dyDescent="0.3">
      <c r="E160" s="160"/>
    </row>
    <row r="161" spans="5:5" ht="15.75" customHeight="1" x14ac:dyDescent="0.3">
      <c r="E161" s="160"/>
    </row>
    <row r="162" spans="5:5" ht="15.75" customHeight="1" x14ac:dyDescent="0.3">
      <c r="E162" s="160"/>
    </row>
    <row r="163" spans="5:5" ht="15.75" customHeight="1" x14ac:dyDescent="0.3">
      <c r="E163" s="160"/>
    </row>
    <row r="164" spans="5:5" ht="15.75" customHeight="1" x14ac:dyDescent="0.3">
      <c r="E164" s="160"/>
    </row>
    <row r="165" spans="5:5" ht="15.75" customHeight="1" x14ac:dyDescent="0.3">
      <c r="E165" s="160"/>
    </row>
    <row r="166" spans="5:5" ht="15.75" customHeight="1" x14ac:dyDescent="0.3">
      <c r="E166" s="160"/>
    </row>
    <row r="167" spans="5:5" ht="15.75" customHeight="1" x14ac:dyDescent="0.3">
      <c r="E167" s="160"/>
    </row>
    <row r="168" spans="5:5" ht="15.75" customHeight="1" x14ac:dyDescent="0.3">
      <c r="E168" s="160"/>
    </row>
    <row r="169" spans="5:5" ht="15.75" customHeight="1" x14ac:dyDescent="0.3">
      <c r="E169" s="160"/>
    </row>
    <row r="170" spans="5:5" ht="15.75" customHeight="1" x14ac:dyDescent="0.3">
      <c r="E170" s="160"/>
    </row>
    <row r="171" spans="5:5" ht="15.75" customHeight="1" x14ac:dyDescent="0.3">
      <c r="E171" s="160"/>
    </row>
    <row r="172" spans="5:5" ht="15.75" customHeight="1" x14ac:dyDescent="0.3">
      <c r="E172" s="160"/>
    </row>
    <row r="173" spans="5:5" ht="15.75" customHeight="1" x14ac:dyDescent="0.3">
      <c r="E173" s="160"/>
    </row>
    <row r="174" spans="5:5" ht="15.75" customHeight="1" x14ac:dyDescent="0.3">
      <c r="E174" s="160"/>
    </row>
    <row r="175" spans="5:5" ht="15.75" customHeight="1" x14ac:dyDescent="0.3">
      <c r="E175" s="160"/>
    </row>
    <row r="176" spans="5:5" ht="15.75" customHeight="1" x14ac:dyDescent="0.3">
      <c r="E176" s="160"/>
    </row>
    <row r="177" spans="5:5" ht="15.75" customHeight="1" x14ac:dyDescent="0.3">
      <c r="E177" s="160"/>
    </row>
    <row r="178" spans="5:5" ht="15.75" customHeight="1" x14ac:dyDescent="0.3">
      <c r="E178" s="160"/>
    </row>
    <row r="179" spans="5:5" ht="15.75" customHeight="1" x14ac:dyDescent="0.3">
      <c r="E179" s="160"/>
    </row>
    <row r="180" spans="5:5" ht="15.75" customHeight="1" x14ac:dyDescent="0.3">
      <c r="E180" s="160"/>
    </row>
    <row r="181" spans="5:5" ht="15.75" customHeight="1" x14ac:dyDescent="0.3">
      <c r="E181" s="160"/>
    </row>
    <row r="182" spans="5:5" ht="15.75" customHeight="1" x14ac:dyDescent="0.3">
      <c r="E182" s="160"/>
    </row>
    <row r="183" spans="5:5" ht="15.75" customHeight="1" x14ac:dyDescent="0.3">
      <c r="E183" s="160"/>
    </row>
    <row r="184" spans="5:5" ht="15.75" customHeight="1" x14ac:dyDescent="0.3">
      <c r="E184" s="160"/>
    </row>
    <row r="185" spans="5:5" ht="15.75" customHeight="1" x14ac:dyDescent="0.3">
      <c r="E185" s="160"/>
    </row>
    <row r="186" spans="5:5" ht="15.75" customHeight="1" x14ac:dyDescent="0.3">
      <c r="E186" s="160"/>
    </row>
    <row r="187" spans="5:5" ht="15.75" customHeight="1" x14ac:dyDescent="0.3">
      <c r="E187" s="160"/>
    </row>
    <row r="188" spans="5:5" ht="15.75" customHeight="1" x14ac:dyDescent="0.3">
      <c r="E188" s="160"/>
    </row>
    <row r="189" spans="5:5" ht="15.75" customHeight="1" x14ac:dyDescent="0.3">
      <c r="E189" s="160"/>
    </row>
    <row r="190" spans="5:5" ht="15.75" customHeight="1" x14ac:dyDescent="0.3">
      <c r="E190" s="160"/>
    </row>
    <row r="191" spans="5:5" ht="15.75" customHeight="1" x14ac:dyDescent="0.3">
      <c r="E191" s="160"/>
    </row>
    <row r="192" spans="5:5" ht="15.75" customHeight="1" x14ac:dyDescent="0.3">
      <c r="E192" s="160"/>
    </row>
    <row r="193" spans="5:5" ht="15.75" customHeight="1" x14ac:dyDescent="0.3">
      <c r="E193" s="160"/>
    </row>
    <row r="194" spans="5:5" ht="15.75" customHeight="1" x14ac:dyDescent="0.3">
      <c r="E194" s="160"/>
    </row>
    <row r="195" spans="5:5" ht="15.75" customHeight="1" x14ac:dyDescent="0.3">
      <c r="E195" s="160"/>
    </row>
    <row r="196" spans="5:5" ht="15.75" customHeight="1" x14ac:dyDescent="0.3">
      <c r="E196" s="160"/>
    </row>
    <row r="197" spans="5:5" ht="15.75" customHeight="1" x14ac:dyDescent="0.3">
      <c r="E197" s="160"/>
    </row>
    <row r="198" spans="5:5" ht="15.75" customHeight="1" x14ac:dyDescent="0.3">
      <c r="E198" s="160"/>
    </row>
    <row r="199" spans="5:5" ht="15.75" customHeight="1" x14ac:dyDescent="0.3">
      <c r="E199" s="160"/>
    </row>
    <row r="200" spans="5:5" ht="15.75" customHeight="1" x14ac:dyDescent="0.3">
      <c r="E200" s="160"/>
    </row>
    <row r="201" spans="5:5" ht="15.75" customHeight="1" x14ac:dyDescent="0.3">
      <c r="E201" s="160"/>
    </row>
    <row r="202" spans="5:5" ht="15.75" customHeight="1" x14ac:dyDescent="0.3">
      <c r="E202" s="160"/>
    </row>
    <row r="203" spans="5:5" ht="15.75" customHeight="1" x14ac:dyDescent="0.3">
      <c r="E203" s="160"/>
    </row>
    <row r="204" spans="5:5" ht="15.75" customHeight="1" x14ac:dyDescent="0.3">
      <c r="E204" s="160"/>
    </row>
    <row r="205" spans="5:5" ht="15.75" customHeight="1" x14ac:dyDescent="0.3">
      <c r="E205" s="160"/>
    </row>
    <row r="206" spans="5:5" ht="15.75" customHeight="1" x14ac:dyDescent="0.3">
      <c r="E206" s="160"/>
    </row>
    <row r="207" spans="5:5" ht="15.75" customHeight="1" x14ac:dyDescent="0.3">
      <c r="E207" s="160"/>
    </row>
    <row r="208" spans="5:5" ht="15.75" customHeight="1" x14ac:dyDescent="0.3">
      <c r="E208" s="160"/>
    </row>
    <row r="209" spans="5:5" ht="15.75" customHeight="1" x14ac:dyDescent="0.3">
      <c r="E209" s="160"/>
    </row>
    <row r="210" spans="5:5" ht="15.75" customHeight="1" x14ac:dyDescent="0.3">
      <c r="E210" s="160"/>
    </row>
    <row r="211" spans="5:5" ht="15.75" customHeight="1" x14ac:dyDescent="0.3">
      <c r="E211" s="160"/>
    </row>
    <row r="212" spans="5:5" ht="15.75" customHeight="1" x14ac:dyDescent="0.3">
      <c r="E212" s="160"/>
    </row>
    <row r="213" spans="5:5" ht="15.75" customHeight="1" x14ac:dyDescent="0.3">
      <c r="E213" s="160"/>
    </row>
    <row r="214" spans="5:5" ht="15.75" customHeight="1" x14ac:dyDescent="0.3">
      <c r="E214" s="160"/>
    </row>
    <row r="215" spans="5:5" ht="15.75" customHeight="1" x14ac:dyDescent="0.3">
      <c r="E215" s="160"/>
    </row>
    <row r="216" spans="5:5" ht="15.75" customHeight="1" x14ac:dyDescent="0.3">
      <c r="E216" s="160"/>
    </row>
    <row r="217" spans="5:5" ht="15.75" customHeight="1" x14ac:dyDescent="0.3">
      <c r="E217" s="160"/>
    </row>
    <row r="218" spans="5:5" ht="15.75" customHeight="1" x14ac:dyDescent="0.3">
      <c r="E218" s="160"/>
    </row>
    <row r="219" spans="5:5" ht="15.75" customHeight="1" x14ac:dyDescent="0.3">
      <c r="E219" s="160"/>
    </row>
    <row r="220" spans="5:5" ht="15.75" customHeight="1" x14ac:dyDescent="0.3">
      <c r="E220" s="160"/>
    </row>
    <row r="221" spans="5:5" ht="15.75" customHeight="1" x14ac:dyDescent="0.3">
      <c r="E221" s="160"/>
    </row>
    <row r="222" spans="5:5" ht="15.75" customHeight="1" x14ac:dyDescent="0.3">
      <c r="E222" s="160"/>
    </row>
    <row r="223" spans="5:5" ht="15.75" customHeight="1" x14ac:dyDescent="0.3">
      <c r="E223" s="160"/>
    </row>
    <row r="224" spans="5:5" ht="15.75" customHeight="1" x14ac:dyDescent="0.3">
      <c r="E224" s="160"/>
    </row>
    <row r="225" spans="5:5" ht="15.75" customHeight="1" x14ac:dyDescent="0.3">
      <c r="E225" s="160"/>
    </row>
    <row r="226" spans="5:5" ht="15.75" customHeight="1" x14ac:dyDescent="0.3">
      <c r="E226" s="160"/>
    </row>
    <row r="227" spans="5:5" ht="15.75" customHeight="1" x14ac:dyDescent="0.3">
      <c r="E227" s="160"/>
    </row>
    <row r="228" spans="5:5" ht="15.75" customHeight="1" x14ac:dyDescent="0.3">
      <c r="E228" s="160"/>
    </row>
    <row r="229" spans="5:5" ht="15.75" customHeight="1" x14ac:dyDescent="0.3">
      <c r="E229" s="160"/>
    </row>
    <row r="230" spans="5:5" ht="15.75" customHeight="1" x14ac:dyDescent="0.3">
      <c r="E230" s="160"/>
    </row>
    <row r="231" spans="5:5" ht="15.75" customHeight="1" x14ac:dyDescent="0.3">
      <c r="E231" s="160"/>
    </row>
    <row r="232" spans="5:5" ht="15.75" customHeight="1" x14ac:dyDescent="0.3">
      <c r="E232" s="160"/>
    </row>
    <row r="233" spans="5:5" ht="15.75" customHeight="1" x14ac:dyDescent="0.3">
      <c r="E233" s="160"/>
    </row>
    <row r="234" spans="5:5" ht="15.75" customHeight="1" x14ac:dyDescent="0.3">
      <c r="E234" s="160"/>
    </row>
    <row r="235" spans="5:5" ht="15.75" customHeight="1" x14ac:dyDescent="0.3">
      <c r="E235" s="160"/>
    </row>
    <row r="236" spans="5:5" ht="15.75" customHeight="1" x14ac:dyDescent="0.3">
      <c r="E236" s="160"/>
    </row>
    <row r="237" spans="5:5" ht="15.75" customHeight="1" x14ac:dyDescent="0.3">
      <c r="E237" s="160"/>
    </row>
    <row r="238" spans="5:5" ht="15.75" customHeight="1" x14ac:dyDescent="0.3">
      <c r="E238" s="160"/>
    </row>
    <row r="239" spans="5:5" ht="15.75" customHeight="1" x14ac:dyDescent="0.3">
      <c r="E239" s="160"/>
    </row>
    <row r="240" spans="5:5" ht="15.75" customHeight="1" x14ac:dyDescent="0.3">
      <c r="E240" s="160"/>
    </row>
    <row r="241" spans="5:5" ht="15.75" customHeight="1" x14ac:dyDescent="0.3">
      <c r="E241" s="160"/>
    </row>
    <row r="242" spans="5:5" ht="15.75" customHeight="1" x14ac:dyDescent="0.3">
      <c r="E242" s="160"/>
    </row>
    <row r="243" spans="5:5" ht="15.75" customHeight="1" x14ac:dyDescent="0.3">
      <c r="E243" s="160"/>
    </row>
    <row r="244" spans="5:5" ht="15.75" customHeight="1" x14ac:dyDescent="0.3">
      <c r="E244" s="160"/>
    </row>
    <row r="245" spans="5:5" ht="15.75" customHeight="1" x14ac:dyDescent="0.3">
      <c r="E245" s="160"/>
    </row>
    <row r="246" spans="5:5" ht="15.75" customHeight="1" x14ac:dyDescent="0.3">
      <c r="E246" s="160"/>
    </row>
    <row r="247" spans="5:5" ht="15.75" customHeight="1" x14ac:dyDescent="0.3">
      <c r="E247" s="160"/>
    </row>
    <row r="248" spans="5:5" ht="15.75" customHeight="1" x14ac:dyDescent="0.3">
      <c r="E248" s="160"/>
    </row>
    <row r="249" spans="5:5" ht="15.75" customHeight="1" x14ac:dyDescent="0.3">
      <c r="E249" s="160"/>
    </row>
    <row r="250" spans="5:5" ht="15.75" customHeight="1" x14ac:dyDescent="0.3">
      <c r="E250" s="160"/>
    </row>
    <row r="251" spans="5:5" ht="15.75" customHeight="1" x14ac:dyDescent="0.3">
      <c r="E251" s="160"/>
    </row>
    <row r="252" spans="5:5" ht="15.75" customHeight="1" x14ac:dyDescent="0.3">
      <c r="E252" s="160"/>
    </row>
    <row r="253" spans="5:5" ht="15.75" customHeight="1" x14ac:dyDescent="0.3">
      <c r="E253" s="160"/>
    </row>
    <row r="254" spans="5:5" ht="15.75" customHeight="1" x14ac:dyDescent="0.3">
      <c r="E254" s="160"/>
    </row>
    <row r="255" spans="5:5" ht="15.75" customHeight="1" x14ac:dyDescent="0.3">
      <c r="E255" s="160"/>
    </row>
    <row r="256" spans="5:5" ht="15.75" customHeight="1" x14ac:dyDescent="0.3">
      <c r="E256" s="160"/>
    </row>
    <row r="257" spans="5:5" ht="15.75" customHeight="1" x14ac:dyDescent="0.3">
      <c r="E257" s="160"/>
    </row>
    <row r="258" spans="5:5" ht="15.75" customHeight="1" x14ac:dyDescent="0.3">
      <c r="E258" s="160"/>
    </row>
    <row r="259" spans="5:5" ht="15.75" customHeight="1" x14ac:dyDescent="0.3">
      <c r="E259" s="160"/>
    </row>
    <row r="260" spans="5:5" ht="15.75" customHeight="1" x14ac:dyDescent="0.3">
      <c r="E260" s="160"/>
    </row>
    <row r="261" spans="5:5" ht="15.75" customHeight="1" x14ac:dyDescent="0.3">
      <c r="E261" s="160"/>
    </row>
    <row r="262" spans="5:5" ht="15.75" customHeight="1" x14ac:dyDescent="0.3">
      <c r="E262" s="160"/>
    </row>
    <row r="263" spans="5:5" ht="15.75" customHeight="1" x14ac:dyDescent="0.3">
      <c r="E263" s="160"/>
    </row>
    <row r="264" spans="5:5" ht="15.75" customHeight="1" x14ac:dyDescent="0.3">
      <c r="E264" s="160"/>
    </row>
    <row r="265" spans="5:5" ht="15.75" customHeight="1" x14ac:dyDescent="0.3">
      <c r="E265" s="160"/>
    </row>
    <row r="266" spans="5:5" ht="15.75" customHeight="1" x14ac:dyDescent="0.3">
      <c r="E266" s="160"/>
    </row>
    <row r="267" spans="5:5" ht="15.75" customHeight="1" x14ac:dyDescent="0.3">
      <c r="E267" s="160"/>
    </row>
    <row r="268" spans="5:5" ht="15.75" customHeight="1" x14ac:dyDescent="0.3">
      <c r="E268" s="160"/>
    </row>
    <row r="269" spans="5:5" ht="15.75" customHeight="1" x14ac:dyDescent="0.3">
      <c r="E269" s="160"/>
    </row>
    <row r="270" spans="5:5" ht="15.75" customHeight="1" x14ac:dyDescent="0.3">
      <c r="E270" s="160"/>
    </row>
    <row r="271" spans="5:5" ht="15.75" customHeight="1" x14ac:dyDescent="0.3">
      <c r="E271" s="160"/>
    </row>
    <row r="272" spans="5:5" ht="15.75" customHeight="1" x14ac:dyDescent="0.3">
      <c r="E272" s="160"/>
    </row>
    <row r="273" spans="5:5" ht="15.75" customHeight="1" x14ac:dyDescent="0.3">
      <c r="E273" s="160"/>
    </row>
    <row r="274" spans="5:5" ht="15.75" customHeight="1" x14ac:dyDescent="0.3">
      <c r="E274" s="160"/>
    </row>
    <row r="275" spans="5:5" ht="15.75" customHeight="1" x14ac:dyDescent="0.3">
      <c r="E275" s="160"/>
    </row>
    <row r="276" spans="5:5" ht="15.75" customHeight="1" x14ac:dyDescent="0.3">
      <c r="E276" s="160"/>
    </row>
    <row r="277" spans="5:5" ht="15.75" customHeight="1" x14ac:dyDescent="0.3">
      <c r="E277" s="160"/>
    </row>
    <row r="278" spans="5:5" ht="15.75" customHeight="1" x14ac:dyDescent="0.3">
      <c r="E278" s="160"/>
    </row>
    <row r="279" spans="5:5" ht="15.75" customHeight="1" x14ac:dyDescent="0.3">
      <c r="E279" s="160"/>
    </row>
    <row r="280" spans="5:5" ht="15.75" customHeight="1" x14ac:dyDescent="0.3">
      <c r="E280" s="160"/>
    </row>
    <row r="281" spans="5:5" ht="15.75" customHeight="1" x14ac:dyDescent="0.3">
      <c r="E281" s="160"/>
    </row>
    <row r="282" spans="5:5" ht="15.75" customHeight="1" x14ac:dyDescent="0.3">
      <c r="E282" s="160"/>
    </row>
    <row r="283" spans="5:5" ht="15.75" customHeight="1" x14ac:dyDescent="0.3">
      <c r="E283" s="160"/>
    </row>
    <row r="284" spans="5:5" ht="15.75" customHeight="1" x14ac:dyDescent="0.3">
      <c r="E284" s="160"/>
    </row>
    <row r="285" spans="5:5" ht="15.75" customHeight="1" x14ac:dyDescent="0.3">
      <c r="E285" s="160"/>
    </row>
    <row r="286" spans="5:5" ht="15.75" customHeight="1" x14ac:dyDescent="0.3">
      <c r="E286" s="160"/>
    </row>
    <row r="287" spans="5:5" ht="15.75" customHeight="1" x14ac:dyDescent="0.3">
      <c r="E287" s="160"/>
    </row>
    <row r="288" spans="5:5" ht="15.75" customHeight="1" x14ac:dyDescent="0.3">
      <c r="E288" s="160"/>
    </row>
    <row r="289" spans="5:5" ht="15.75" customHeight="1" x14ac:dyDescent="0.3">
      <c r="E289" s="160"/>
    </row>
    <row r="290" spans="5:5" ht="15.75" customHeight="1" x14ac:dyDescent="0.3">
      <c r="E290" s="160"/>
    </row>
    <row r="291" spans="5:5" ht="15.75" customHeight="1" x14ac:dyDescent="0.3">
      <c r="E291" s="160"/>
    </row>
    <row r="292" spans="5:5" ht="15.75" customHeight="1" x14ac:dyDescent="0.3">
      <c r="E292" s="160"/>
    </row>
    <row r="293" spans="5:5" ht="15.75" customHeight="1" x14ac:dyDescent="0.3">
      <c r="E293" s="160"/>
    </row>
    <row r="294" spans="5:5" ht="15.75" customHeight="1" x14ac:dyDescent="0.3">
      <c r="E294" s="160"/>
    </row>
    <row r="295" spans="5:5" ht="15.75" customHeight="1" x14ac:dyDescent="0.3">
      <c r="E295" s="160"/>
    </row>
    <row r="296" spans="5:5" ht="15.75" customHeight="1" x14ac:dyDescent="0.3">
      <c r="E296" s="160"/>
    </row>
    <row r="297" spans="5:5" ht="15.75" customHeight="1" x14ac:dyDescent="0.3">
      <c r="E297" s="160"/>
    </row>
    <row r="298" spans="5:5" ht="15.75" customHeight="1" x14ac:dyDescent="0.3">
      <c r="E298" s="160"/>
    </row>
    <row r="299" spans="5:5" ht="15.75" customHeight="1" x14ac:dyDescent="0.3">
      <c r="E299" s="160"/>
    </row>
    <row r="300" spans="5:5" ht="15.75" customHeight="1" x14ac:dyDescent="0.3">
      <c r="E300" s="160"/>
    </row>
    <row r="301" spans="5:5" ht="15.75" customHeight="1" x14ac:dyDescent="0.3">
      <c r="E301" s="160"/>
    </row>
    <row r="302" spans="5:5" ht="15.75" customHeight="1" x14ac:dyDescent="0.3">
      <c r="E302" s="160"/>
    </row>
    <row r="303" spans="5:5" ht="15.75" customHeight="1" x14ac:dyDescent="0.3">
      <c r="E303" s="160"/>
    </row>
    <row r="304" spans="5:5" ht="15.75" customHeight="1" x14ac:dyDescent="0.3">
      <c r="E304" s="160"/>
    </row>
    <row r="305" spans="5:5" ht="15.75" customHeight="1" x14ac:dyDescent="0.3">
      <c r="E305" s="160"/>
    </row>
    <row r="306" spans="5:5" ht="15.75" customHeight="1" x14ac:dyDescent="0.3">
      <c r="E306" s="160"/>
    </row>
    <row r="307" spans="5:5" ht="15.75" customHeight="1" x14ac:dyDescent="0.3">
      <c r="E307" s="160"/>
    </row>
    <row r="308" spans="5:5" ht="15.75" customHeight="1" x14ac:dyDescent="0.3">
      <c r="E308" s="160"/>
    </row>
    <row r="309" spans="5:5" ht="15.75" customHeight="1" x14ac:dyDescent="0.3">
      <c r="E309" s="160"/>
    </row>
    <row r="310" spans="5:5" ht="15.75" customHeight="1" x14ac:dyDescent="0.3">
      <c r="E310" s="160"/>
    </row>
    <row r="311" spans="5:5" ht="15.75" customHeight="1" x14ac:dyDescent="0.3">
      <c r="E311" s="160"/>
    </row>
    <row r="312" spans="5:5" ht="15.75" customHeight="1" x14ac:dyDescent="0.3">
      <c r="E312" s="160"/>
    </row>
    <row r="313" spans="5:5" ht="15.75" customHeight="1" x14ac:dyDescent="0.3">
      <c r="E313" s="160"/>
    </row>
    <row r="314" spans="5:5" ht="15.75" customHeight="1" x14ac:dyDescent="0.3">
      <c r="E314" s="160"/>
    </row>
    <row r="315" spans="5:5" ht="15.75" customHeight="1" x14ac:dyDescent="0.3">
      <c r="E315" s="160"/>
    </row>
    <row r="316" spans="5:5" ht="15.75" customHeight="1" x14ac:dyDescent="0.3">
      <c r="E316" s="160"/>
    </row>
    <row r="317" spans="5:5" ht="15.75" customHeight="1" x14ac:dyDescent="0.3">
      <c r="E317" s="160"/>
    </row>
    <row r="318" spans="5:5" ht="15.75" customHeight="1" x14ac:dyDescent="0.3">
      <c r="E318" s="160"/>
    </row>
    <row r="319" spans="5:5" ht="15.75" customHeight="1" x14ac:dyDescent="0.3">
      <c r="E319" s="160"/>
    </row>
    <row r="320" spans="5:5" ht="15.75" customHeight="1" x14ac:dyDescent="0.3">
      <c r="E320" s="160"/>
    </row>
    <row r="321" spans="5:5" ht="15.75" customHeight="1" x14ac:dyDescent="0.3">
      <c r="E321" s="160"/>
    </row>
    <row r="322" spans="5:5" ht="15.75" customHeight="1" x14ac:dyDescent="0.3">
      <c r="E322" s="160"/>
    </row>
    <row r="323" spans="5:5" ht="15.75" customHeight="1" x14ac:dyDescent="0.3">
      <c r="E323" s="160"/>
    </row>
    <row r="324" spans="5:5" ht="15.75" customHeight="1" x14ac:dyDescent="0.3">
      <c r="E324" s="160"/>
    </row>
    <row r="325" spans="5:5" ht="15.75" customHeight="1" x14ac:dyDescent="0.3">
      <c r="E325" s="160"/>
    </row>
    <row r="326" spans="5:5" ht="15.75" customHeight="1" x14ac:dyDescent="0.3">
      <c r="E326" s="160"/>
    </row>
    <row r="327" spans="5:5" ht="15.75" customHeight="1" x14ac:dyDescent="0.3">
      <c r="E327" s="160"/>
    </row>
    <row r="328" spans="5:5" ht="15.75" customHeight="1" x14ac:dyDescent="0.3">
      <c r="E328" s="160"/>
    </row>
    <row r="329" spans="5:5" ht="15.75" customHeight="1" x14ac:dyDescent="0.3">
      <c r="E329" s="160"/>
    </row>
    <row r="330" spans="5:5" ht="15.75" customHeight="1" x14ac:dyDescent="0.3">
      <c r="E330" s="160"/>
    </row>
    <row r="331" spans="5:5" ht="15.75" customHeight="1" x14ac:dyDescent="0.3">
      <c r="E331" s="160"/>
    </row>
    <row r="332" spans="5:5" ht="15.75" customHeight="1" x14ac:dyDescent="0.3">
      <c r="E332" s="160"/>
    </row>
    <row r="333" spans="5:5" ht="15.75" customHeight="1" x14ac:dyDescent="0.3">
      <c r="E333" s="160"/>
    </row>
    <row r="334" spans="5:5" ht="15.75" customHeight="1" x14ac:dyDescent="0.3">
      <c r="E334" s="160"/>
    </row>
    <row r="335" spans="5:5" ht="15.75" customHeight="1" x14ac:dyDescent="0.3">
      <c r="E335" s="160"/>
    </row>
    <row r="336" spans="5:5" ht="15.75" customHeight="1" x14ac:dyDescent="0.3">
      <c r="E336" s="160"/>
    </row>
    <row r="337" spans="5:5" ht="15.75" customHeight="1" x14ac:dyDescent="0.3">
      <c r="E337" s="160"/>
    </row>
    <row r="338" spans="5:5" ht="15.75" customHeight="1" x14ac:dyDescent="0.3">
      <c r="E338" s="160"/>
    </row>
    <row r="339" spans="5:5" ht="15.75" customHeight="1" x14ac:dyDescent="0.3">
      <c r="E339" s="160"/>
    </row>
    <row r="340" spans="5:5" ht="15.75" customHeight="1" x14ac:dyDescent="0.3">
      <c r="E340" s="160"/>
    </row>
    <row r="341" spans="5:5" ht="15.75" customHeight="1" x14ac:dyDescent="0.3">
      <c r="E341" s="160"/>
    </row>
    <row r="342" spans="5:5" ht="15.75" customHeight="1" x14ac:dyDescent="0.3">
      <c r="E342" s="160"/>
    </row>
    <row r="343" spans="5:5" ht="15.75" customHeight="1" x14ac:dyDescent="0.3">
      <c r="E343" s="160"/>
    </row>
    <row r="344" spans="5:5" ht="15.75" customHeight="1" x14ac:dyDescent="0.3">
      <c r="E344" s="160"/>
    </row>
    <row r="345" spans="5:5" ht="15.75" customHeight="1" x14ac:dyDescent="0.3">
      <c r="E345" s="160"/>
    </row>
    <row r="346" spans="5:5" ht="15.75" customHeight="1" x14ac:dyDescent="0.3">
      <c r="E346" s="160"/>
    </row>
    <row r="347" spans="5:5" ht="15.75" customHeight="1" x14ac:dyDescent="0.3">
      <c r="E347" s="160"/>
    </row>
    <row r="348" spans="5:5" ht="15.75" customHeight="1" x14ac:dyDescent="0.3">
      <c r="E348" s="160"/>
    </row>
    <row r="349" spans="5:5" ht="15.75" customHeight="1" x14ac:dyDescent="0.3">
      <c r="E349" s="160"/>
    </row>
    <row r="350" spans="5:5" ht="15.75" customHeight="1" x14ac:dyDescent="0.3">
      <c r="E350" s="160"/>
    </row>
    <row r="351" spans="5:5" ht="15.75" customHeight="1" x14ac:dyDescent="0.3">
      <c r="E351" s="160"/>
    </row>
    <row r="352" spans="5:5" ht="15.75" customHeight="1" x14ac:dyDescent="0.3">
      <c r="E352" s="160"/>
    </row>
    <row r="353" spans="5:5" ht="15.75" customHeight="1" x14ac:dyDescent="0.3">
      <c r="E353" s="160"/>
    </row>
    <row r="354" spans="5:5" ht="15.75" customHeight="1" x14ac:dyDescent="0.3">
      <c r="E354" s="160"/>
    </row>
    <row r="355" spans="5:5" ht="15.75" customHeight="1" x14ac:dyDescent="0.3">
      <c r="E355" s="160"/>
    </row>
    <row r="356" spans="5:5" ht="15.75" customHeight="1" x14ac:dyDescent="0.3">
      <c r="E356" s="160"/>
    </row>
    <row r="357" spans="5:5" ht="15.75" customHeight="1" x14ac:dyDescent="0.3">
      <c r="E357" s="160"/>
    </row>
    <row r="358" spans="5:5" ht="15.75" customHeight="1" x14ac:dyDescent="0.3">
      <c r="E358" s="160"/>
    </row>
    <row r="359" spans="5:5" ht="15.75" customHeight="1" x14ac:dyDescent="0.3">
      <c r="E359" s="160"/>
    </row>
    <row r="360" spans="5:5" ht="15.75" customHeight="1" x14ac:dyDescent="0.3">
      <c r="E360" s="160"/>
    </row>
    <row r="361" spans="5:5" ht="15.75" customHeight="1" x14ac:dyDescent="0.3">
      <c r="E361" s="160"/>
    </row>
    <row r="362" spans="5:5" ht="15.75" customHeight="1" x14ac:dyDescent="0.3">
      <c r="E362" s="160"/>
    </row>
    <row r="363" spans="5:5" ht="15.75" customHeight="1" x14ac:dyDescent="0.3">
      <c r="E363" s="160"/>
    </row>
    <row r="364" spans="5:5" ht="15.75" customHeight="1" x14ac:dyDescent="0.3">
      <c r="E364" s="160"/>
    </row>
    <row r="365" spans="5:5" ht="15.75" customHeight="1" x14ac:dyDescent="0.3">
      <c r="E365" s="160"/>
    </row>
    <row r="366" spans="5:5" ht="15.75" customHeight="1" x14ac:dyDescent="0.3">
      <c r="E366" s="160"/>
    </row>
    <row r="367" spans="5:5" ht="15.75" customHeight="1" x14ac:dyDescent="0.3">
      <c r="E367" s="160"/>
    </row>
    <row r="368" spans="5:5" ht="15.75" customHeight="1" x14ac:dyDescent="0.3">
      <c r="E368" s="160"/>
    </row>
    <row r="369" spans="5:5" ht="15.75" customHeight="1" x14ac:dyDescent="0.3">
      <c r="E369" s="160"/>
    </row>
    <row r="370" spans="5:5" ht="15.75" customHeight="1" x14ac:dyDescent="0.3">
      <c r="E370" s="160"/>
    </row>
    <row r="371" spans="5:5" ht="15.75" customHeight="1" x14ac:dyDescent="0.3">
      <c r="E371" s="160"/>
    </row>
    <row r="372" spans="5:5" ht="15.75" customHeight="1" x14ac:dyDescent="0.3">
      <c r="E372" s="160"/>
    </row>
    <row r="373" spans="5:5" ht="15.75" customHeight="1" x14ac:dyDescent="0.3">
      <c r="E373" s="160"/>
    </row>
    <row r="374" spans="5:5" ht="15.75" customHeight="1" x14ac:dyDescent="0.3">
      <c r="E374" s="160"/>
    </row>
    <row r="375" spans="5:5" ht="15.75" customHeight="1" x14ac:dyDescent="0.3">
      <c r="E375" s="160"/>
    </row>
    <row r="376" spans="5:5" ht="15.75" customHeight="1" x14ac:dyDescent="0.3">
      <c r="E376" s="160"/>
    </row>
    <row r="377" spans="5:5" ht="15.75" customHeight="1" x14ac:dyDescent="0.3">
      <c r="E377" s="160"/>
    </row>
    <row r="378" spans="5:5" ht="15.75" customHeight="1" x14ac:dyDescent="0.3">
      <c r="E378" s="160"/>
    </row>
    <row r="379" spans="5:5" ht="15.75" customHeight="1" x14ac:dyDescent="0.3">
      <c r="E379" s="160"/>
    </row>
    <row r="380" spans="5:5" ht="15.75" customHeight="1" x14ac:dyDescent="0.3">
      <c r="E380" s="160"/>
    </row>
    <row r="381" spans="5:5" ht="15.75" customHeight="1" x14ac:dyDescent="0.3">
      <c r="E381" s="160"/>
    </row>
    <row r="382" spans="5:5" ht="15.75" customHeight="1" x14ac:dyDescent="0.3">
      <c r="E382" s="160"/>
    </row>
    <row r="383" spans="5:5" ht="15.75" customHeight="1" x14ac:dyDescent="0.3">
      <c r="E383" s="160"/>
    </row>
    <row r="384" spans="5:5" ht="15.75" customHeight="1" x14ac:dyDescent="0.3">
      <c r="E384" s="160"/>
    </row>
    <row r="385" spans="5:5" ht="15.75" customHeight="1" x14ac:dyDescent="0.3">
      <c r="E385" s="160"/>
    </row>
    <row r="386" spans="5:5" ht="15.75" customHeight="1" x14ac:dyDescent="0.3">
      <c r="E386" s="160"/>
    </row>
    <row r="387" spans="5:5" ht="15.75" customHeight="1" x14ac:dyDescent="0.3">
      <c r="E387" s="160"/>
    </row>
    <row r="388" spans="5:5" ht="15.75" customHeight="1" x14ac:dyDescent="0.3">
      <c r="E388" s="160"/>
    </row>
    <row r="389" spans="5:5" ht="15.75" customHeight="1" x14ac:dyDescent="0.3">
      <c r="E389" s="160"/>
    </row>
    <row r="390" spans="5:5" ht="15.75" customHeight="1" x14ac:dyDescent="0.3">
      <c r="E390" s="160"/>
    </row>
    <row r="391" spans="5:5" ht="15.75" customHeight="1" x14ac:dyDescent="0.3">
      <c r="E391" s="160"/>
    </row>
    <row r="392" spans="5:5" ht="15.75" customHeight="1" x14ac:dyDescent="0.3">
      <c r="E392" s="160"/>
    </row>
    <row r="393" spans="5:5" ht="15.75" customHeight="1" x14ac:dyDescent="0.3">
      <c r="E393" s="160"/>
    </row>
    <row r="394" spans="5:5" ht="15.75" customHeight="1" x14ac:dyDescent="0.3">
      <c r="E394" s="160"/>
    </row>
    <row r="395" spans="5:5" ht="15.75" customHeight="1" x14ac:dyDescent="0.3">
      <c r="E395" s="160"/>
    </row>
    <row r="396" spans="5:5" ht="15.75" customHeight="1" x14ac:dyDescent="0.3">
      <c r="E396" s="160"/>
    </row>
    <row r="397" spans="5:5" ht="15.75" customHeight="1" x14ac:dyDescent="0.3">
      <c r="E397" s="160"/>
    </row>
    <row r="398" spans="5:5" ht="15.75" customHeight="1" x14ac:dyDescent="0.3">
      <c r="E398" s="160"/>
    </row>
    <row r="399" spans="5:5" ht="15.75" customHeight="1" x14ac:dyDescent="0.3">
      <c r="E399" s="160"/>
    </row>
    <row r="400" spans="5:5" ht="15.75" customHeight="1" x14ac:dyDescent="0.3">
      <c r="E400" s="160"/>
    </row>
    <row r="401" spans="5:5" ht="15.75" customHeight="1" x14ac:dyDescent="0.3">
      <c r="E401" s="160"/>
    </row>
    <row r="402" spans="5:5" ht="15.75" customHeight="1" x14ac:dyDescent="0.3">
      <c r="E402" s="160"/>
    </row>
    <row r="403" spans="5:5" ht="15.75" customHeight="1" x14ac:dyDescent="0.3">
      <c r="E403" s="160"/>
    </row>
    <row r="404" spans="5:5" ht="15.75" customHeight="1" x14ac:dyDescent="0.3">
      <c r="E404" s="160"/>
    </row>
    <row r="405" spans="5:5" ht="15.75" customHeight="1" x14ac:dyDescent="0.3">
      <c r="E405" s="160"/>
    </row>
    <row r="406" spans="5:5" ht="15.75" customHeight="1" x14ac:dyDescent="0.3">
      <c r="E406" s="160"/>
    </row>
    <row r="407" spans="5:5" ht="15.75" customHeight="1" x14ac:dyDescent="0.3">
      <c r="E407" s="160"/>
    </row>
    <row r="408" spans="5:5" ht="15.75" customHeight="1" x14ac:dyDescent="0.3">
      <c r="E408" s="160"/>
    </row>
    <row r="409" spans="5:5" ht="15.75" customHeight="1" x14ac:dyDescent="0.3">
      <c r="E409" s="160"/>
    </row>
    <row r="410" spans="5:5" ht="15.75" customHeight="1" x14ac:dyDescent="0.3">
      <c r="E410" s="160"/>
    </row>
    <row r="411" spans="5:5" ht="15.75" customHeight="1" x14ac:dyDescent="0.3">
      <c r="E411" s="160"/>
    </row>
    <row r="412" spans="5:5" ht="15.75" customHeight="1" x14ac:dyDescent="0.3">
      <c r="E412" s="160"/>
    </row>
    <row r="413" spans="5:5" ht="15.75" customHeight="1" x14ac:dyDescent="0.3">
      <c r="E413" s="160"/>
    </row>
    <row r="414" spans="5:5" ht="15.75" customHeight="1" x14ac:dyDescent="0.3">
      <c r="E414" s="160"/>
    </row>
    <row r="415" spans="5:5" ht="15.75" customHeight="1" x14ac:dyDescent="0.3">
      <c r="E415" s="160"/>
    </row>
    <row r="416" spans="5:5" ht="15.75" customHeight="1" x14ac:dyDescent="0.3">
      <c r="E416" s="160"/>
    </row>
    <row r="417" spans="5:5" ht="15.75" customHeight="1" x14ac:dyDescent="0.3">
      <c r="E417" s="160"/>
    </row>
    <row r="418" spans="5:5" ht="15.75" customHeight="1" x14ac:dyDescent="0.3">
      <c r="E418" s="160"/>
    </row>
    <row r="419" spans="5:5" ht="15.75" customHeight="1" x14ac:dyDescent="0.3">
      <c r="E419" s="160"/>
    </row>
    <row r="420" spans="5:5" ht="15.75" customHeight="1" x14ac:dyDescent="0.3">
      <c r="E420" s="160"/>
    </row>
    <row r="421" spans="5:5" ht="15.75" customHeight="1" x14ac:dyDescent="0.3">
      <c r="E421" s="160"/>
    </row>
    <row r="422" spans="5:5" ht="15.75" customHeight="1" x14ac:dyDescent="0.3">
      <c r="E422" s="160"/>
    </row>
    <row r="423" spans="5:5" ht="15.75" customHeight="1" x14ac:dyDescent="0.3">
      <c r="E423" s="160"/>
    </row>
    <row r="424" spans="5:5" ht="15.75" customHeight="1" x14ac:dyDescent="0.3">
      <c r="E424" s="160"/>
    </row>
    <row r="425" spans="5:5" ht="15.75" customHeight="1" x14ac:dyDescent="0.3">
      <c r="E425" s="160"/>
    </row>
    <row r="426" spans="5:5" ht="15.75" customHeight="1" x14ac:dyDescent="0.3">
      <c r="E426" s="160"/>
    </row>
    <row r="427" spans="5:5" ht="15.75" customHeight="1" x14ac:dyDescent="0.3">
      <c r="E427" s="160"/>
    </row>
    <row r="428" spans="5:5" ht="15.75" customHeight="1" x14ac:dyDescent="0.3">
      <c r="E428" s="160"/>
    </row>
    <row r="429" spans="5:5" ht="15.75" customHeight="1" x14ac:dyDescent="0.3">
      <c r="E429" s="160"/>
    </row>
    <row r="430" spans="5:5" ht="15.75" customHeight="1" x14ac:dyDescent="0.3">
      <c r="E430" s="160"/>
    </row>
    <row r="431" spans="5:5" ht="15.75" customHeight="1" x14ac:dyDescent="0.3">
      <c r="E431" s="160"/>
    </row>
    <row r="432" spans="5:5" ht="15.75" customHeight="1" x14ac:dyDescent="0.3">
      <c r="E432" s="160"/>
    </row>
    <row r="433" spans="5:5" ht="15.75" customHeight="1" x14ac:dyDescent="0.3">
      <c r="E433" s="160"/>
    </row>
    <row r="434" spans="5:5" ht="15.75" customHeight="1" x14ac:dyDescent="0.3">
      <c r="E434" s="160"/>
    </row>
    <row r="435" spans="5:5" ht="15.75" customHeight="1" x14ac:dyDescent="0.3">
      <c r="E435" s="160"/>
    </row>
    <row r="436" spans="5:5" ht="15.75" customHeight="1" x14ac:dyDescent="0.3">
      <c r="E436" s="160"/>
    </row>
    <row r="437" spans="5:5" ht="15.75" customHeight="1" x14ac:dyDescent="0.3">
      <c r="E437" s="160"/>
    </row>
    <row r="438" spans="5:5" ht="15.75" customHeight="1" x14ac:dyDescent="0.3">
      <c r="E438" s="160"/>
    </row>
    <row r="439" spans="5:5" ht="15.75" customHeight="1" x14ac:dyDescent="0.3">
      <c r="E439" s="160"/>
    </row>
    <row r="440" spans="5:5" ht="15.75" customHeight="1" x14ac:dyDescent="0.3">
      <c r="E440" s="160"/>
    </row>
    <row r="441" spans="5:5" ht="15.75" customHeight="1" x14ac:dyDescent="0.3">
      <c r="E441" s="160"/>
    </row>
    <row r="442" spans="5:5" ht="15.75" customHeight="1" x14ac:dyDescent="0.3">
      <c r="E442" s="160"/>
    </row>
    <row r="443" spans="5:5" ht="15.75" customHeight="1" x14ac:dyDescent="0.3">
      <c r="E443" s="160"/>
    </row>
    <row r="444" spans="5:5" ht="15.75" customHeight="1" x14ac:dyDescent="0.3">
      <c r="E444" s="160"/>
    </row>
    <row r="445" spans="5:5" ht="15.75" customHeight="1" x14ac:dyDescent="0.3">
      <c r="E445" s="160"/>
    </row>
    <row r="446" spans="5:5" ht="15.75" customHeight="1" x14ac:dyDescent="0.3">
      <c r="E446" s="160"/>
    </row>
    <row r="447" spans="5:5" ht="15.75" customHeight="1" x14ac:dyDescent="0.3">
      <c r="E447" s="160"/>
    </row>
    <row r="448" spans="5:5" ht="15.75" customHeight="1" x14ac:dyDescent="0.3">
      <c r="E448" s="160"/>
    </row>
    <row r="449" spans="5:5" ht="15.75" customHeight="1" x14ac:dyDescent="0.3">
      <c r="E449" s="160"/>
    </row>
    <row r="450" spans="5:5" ht="15.75" customHeight="1" x14ac:dyDescent="0.3">
      <c r="E450" s="160"/>
    </row>
    <row r="451" spans="5:5" ht="15.75" customHeight="1" x14ac:dyDescent="0.3">
      <c r="E451" s="160"/>
    </row>
    <row r="452" spans="5:5" ht="15.75" customHeight="1" x14ac:dyDescent="0.3">
      <c r="E452" s="160"/>
    </row>
    <row r="453" spans="5:5" ht="15.75" customHeight="1" x14ac:dyDescent="0.3">
      <c r="E453" s="160"/>
    </row>
    <row r="454" spans="5:5" ht="15.75" customHeight="1" x14ac:dyDescent="0.3">
      <c r="E454" s="160"/>
    </row>
    <row r="455" spans="5:5" ht="15.75" customHeight="1" x14ac:dyDescent="0.3">
      <c r="E455" s="160"/>
    </row>
    <row r="456" spans="5:5" ht="15.75" customHeight="1" x14ac:dyDescent="0.3">
      <c r="E456" s="160"/>
    </row>
    <row r="457" spans="5:5" ht="15.75" customHeight="1" x14ac:dyDescent="0.3">
      <c r="E457" s="160"/>
    </row>
    <row r="458" spans="5:5" ht="15.75" customHeight="1" x14ac:dyDescent="0.3">
      <c r="E458" s="160"/>
    </row>
    <row r="459" spans="5:5" ht="15.75" customHeight="1" x14ac:dyDescent="0.3">
      <c r="E459" s="160"/>
    </row>
    <row r="460" spans="5:5" ht="15.75" customHeight="1" x14ac:dyDescent="0.3">
      <c r="E460" s="160"/>
    </row>
    <row r="461" spans="5:5" ht="15.75" customHeight="1" x14ac:dyDescent="0.3">
      <c r="E461" s="160"/>
    </row>
    <row r="462" spans="5:5" ht="15.75" customHeight="1" x14ac:dyDescent="0.3">
      <c r="E462" s="160"/>
    </row>
    <row r="463" spans="5:5" ht="15.75" customHeight="1" x14ac:dyDescent="0.3">
      <c r="E463" s="160"/>
    </row>
    <row r="464" spans="5:5" ht="15.75" customHeight="1" x14ac:dyDescent="0.3">
      <c r="E464" s="160"/>
    </row>
    <row r="465" spans="5:5" ht="15.75" customHeight="1" x14ac:dyDescent="0.3">
      <c r="E465" s="160"/>
    </row>
    <row r="466" spans="5:5" ht="15.75" customHeight="1" x14ac:dyDescent="0.3">
      <c r="E466" s="160"/>
    </row>
    <row r="467" spans="5:5" ht="15.75" customHeight="1" x14ac:dyDescent="0.3">
      <c r="E467" s="160"/>
    </row>
    <row r="468" spans="5:5" ht="15.75" customHeight="1" x14ac:dyDescent="0.3">
      <c r="E468" s="160"/>
    </row>
    <row r="469" spans="5:5" ht="15.75" customHeight="1" x14ac:dyDescent="0.3">
      <c r="E469" s="160"/>
    </row>
    <row r="470" spans="5:5" ht="15.75" customHeight="1" x14ac:dyDescent="0.3">
      <c r="E470" s="160"/>
    </row>
    <row r="471" spans="5:5" ht="15.75" customHeight="1" x14ac:dyDescent="0.3">
      <c r="E471" s="160"/>
    </row>
    <row r="472" spans="5:5" ht="15.75" customHeight="1" x14ac:dyDescent="0.3">
      <c r="E472" s="160"/>
    </row>
    <row r="473" spans="5:5" ht="15.75" customHeight="1" x14ac:dyDescent="0.3">
      <c r="E473" s="160"/>
    </row>
    <row r="474" spans="5:5" ht="15.75" customHeight="1" x14ac:dyDescent="0.3">
      <c r="E474" s="160"/>
    </row>
    <row r="475" spans="5:5" ht="15.75" customHeight="1" x14ac:dyDescent="0.3">
      <c r="E475" s="160"/>
    </row>
    <row r="476" spans="5:5" ht="15.75" customHeight="1" x14ac:dyDescent="0.3">
      <c r="E476" s="160"/>
    </row>
    <row r="477" spans="5:5" ht="15.75" customHeight="1" x14ac:dyDescent="0.3">
      <c r="E477" s="160"/>
    </row>
    <row r="478" spans="5:5" ht="15.75" customHeight="1" x14ac:dyDescent="0.3">
      <c r="E478" s="160"/>
    </row>
    <row r="479" spans="5:5" ht="15.75" customHeight="1" x14ac:dyDescent="0.3">
      <c r="E479" s="160"/>
    </row>
    <row r="480" spans="5:5" ht="15.75" customHeight="1" x14ac:dyDescent="0.3">
      <c r="E480" s="160"/>
    </row>
    <row r="481" spans="5:5" ht="15.75" customHeight="1" x14ac:dyDescent="0.3">
      <c r="E481" s="160"/>
    </row>
    <row r="482" spans="5:5" ht="15.75" customHeight="1" x14ac:dyDescent="0.3">
      <c r="E482" s="160"/>
    </row>
    <row r="483" spans="5:5" ht="15.75" customHeight="1" x14ac:dyDescent="0.3">
      <c r="E483" s="160"/>
    </row>
    <row r="484" spans="5:5" ht="15.75" customHeight="1" x14ac:dyDescent="0.3">
      <c r="E484" s="160"/>
    </row>
    <row r="485" spans="5:5" ht="15.75" customHeight="1" x14ac:dyDescent="0.3">
      <c r="E485" s="160"/>
    </row>
    <row r="486" spans="5:5" ht="15.75" customHeight="1" x14ac:dyDescent="0.3">
      <c r="E486" s="160"/>
    </row>
    <row r="487" spans="5:5" ht="15.75" customHeight="1" x14ac:dyDescent="0.3">
      <c r="E487" s="160"/>
    </row>
    <row r="488" spans="5:5" ht="15.75" customHeight="1" x14ac:dyDescent="0.3">
      <c r="E488" s="160"/>
    </row>
    <row r="489" spans="5:5" ht="15.75" customHeight="1" x14ac:dyDescent="0.3">
      <c r="E489" s="160"/>
    </row>
    <row r="490" spans="5:5" ht="15.75" customHeight="1" x14ac:dyDescent="0.3">
      <c r="E490" s="160"/>
    </row>
    <row r="491" spans="5:5" ht="15.75" customHeight="1" x14ac:dyDescent="0.3">
      <c r="E491" s="160"/>
    </row>
    <row r="492" spans="5:5" ht="15.75" customHeight="1" x14ac:dyDescent="0.3">
      <c r="E492" s="160"/>
    </row>
    <row r="493" spans="5:5" ht="15.75" customHeight="1" x14ac:dyDescent="0.3">
      <c r="E493" s="160"/>
    </row>
    <row r="494" spans="5:5" ht="15.75" customHeight="1" x14ac:dyDescent="0.3">
      <c r="E494" s="160"/>
    </row>
    <row r="495" spans="5:5" ht="15.75" customHeight="1" x14ac:dyDescent="0.3">
      <c r="E495" s="160"/>
    </row>
    <row r="496" spans="5:5" ht="15.75" customHeight="1" x14ac:dyDescent="0.3">
      <c r="E496" s="160"/>
    </row>
    <row r="497" spans="5:5" ht="15.75" customHeight="1" x14ac:dyDescent="0.3">
      <c r="E497" s="160"/>
    </row>
    <row r="498" spans="5:5" ht="15.75" customHeight="1" x14ac:dyDescent="0.3">
      <c r="E498" s="160"/>
    </row>
    <row r="499" spans="5:5" ht="15.75" customHeight="1" x14ac:dyDescent="0.3">
      <c r="E499" s="160"/>
    </row>
    <row r="500" spans="5:5" ht="15.75" customHeight="1" x14ac:dyDescent="0.3">
      <c r="E500" s="160"/>
    </row>
    <row r="501" spans="5:5" ht="15.75" customHeight="1" x14ac:dyDescent="0.3">
      <c r="E501" s="160"/>
    </row>
    <row r="502" spans="5:5" ht="15.75" customHeight="1" x14ac:dyDescent="0.3">
      <c r="E502" s="160"/>
    </row>
    <row r="503" spans="5:5" ht="15.75" customHeight="1" x14ac:dyDescent="0.3">
      <c r="E503" s="160"/>
    </row>
    <row r="504" spans="5:5" ht="15.75" customHeight="1" x14ac:dyDescent="0.3">
      <c r="E504" s="160"/>
    </row>
    <row r="505" spans="5:5" ht="15.75" customHeight="1" x14ac:dyDescent="0.3">
      <c r="E505" s="160"/>
    </row>
    <row r="506" spans="5:5" ht="15.75" customHeight="1" x14ac:dyDescent="0.3">
      <c r="E506" s="160"/>
    </row>
    <row r="507" spans="5:5" ht="15.75" customHeight="1" x14ac:dyDescent="0.3">
      <c r="E507" s="160"/>
    </row>
    <row r="508" spans="5:5" ht="15.75" customHeight="1" x14ac:dyDescent="0.3">
      <c r="E508" s="160"/>
    </row>
    <row r="509" spans="5:5" ht="15.75" customHeight="1" x14ac:dyDescent="0.3">
      <c r="E509" s="160"/>
    </row>
    <row r="510" spans="5:5" ht="15.75" customHeight="1" x14ac:dyDescent="0.3">
      <c r="E510" s="160"/>
    </row>
    <row r="511" spans="5:5" ht="15.75" customHeight="1" x14ac:dyDescent="0.3">
      <c r="E511" s="160"/>
    </row>
    <row r="512" spans="5:5" ht="15.75" customHeight="1" x14ac:dyDescent="0.3">
      <c r="E512" s="160"/>
    </row>
    <row r="513" spans="5:5" ht="15.75" customHeight="1" x14ac:dyDescent="0.3">
      <c r="E513" s="160"/>
    </row>
    <row r="514" spans="5:5" ht="15.75" customHeight="1" x14ac:dyDescent="0.3">
      <c r="E514" s="160"/>
    </row>
    <row r="515" spans="5:5" ht="15.75" customHeight="1" x14ac:dyDescent="0.3">
      <c r="E515" s="160"/>
    </row>
    <row r="516" spans="5:5" ht="15.75" customHeight="1" x14ac:dyDescent="0.3">
      <c r="E516" s="160"/>
    </row>
    <row r="517" spans="5:5" ht="15.75" customHeight="1" x14ac:dyDescent="0.3">
      <c r="E517" s="160"/>
    </row>
    <row r="518" spans="5:5" ht="15.75" customHeight="1" x14ac:dyDescent="0.3">
      <c r="E518" s="160"/>
    </row>
    <row r="519" spans="5:5" ht="15.75" customHeight="1" x14ac:dyDescent="0.3">
      <c r="E519" s="160"/>
    </row>
    <row r="520" spans="5:5" ht="15.75" customHeight="1" x14ac:dyDescent="0.3">
      <c r="E520" s="160"/>
    </row>
    <row r="521" spans="5:5" ht="15.75" customHeight="1" x14ac:dyDescent="0.3">
      <c r="E521" s="160"/>
    </row>
    <row r="522" spans="5:5" ht="15.75" customHeight="1" x14ac:dyDescent="0.3">
      <c r="E522" s="160"/>
    </row>
    <row r="523" spans="5:5" ht="15.75" customHeight="1" x14ac:dyDescent="0.3">
      <c r="E523" s="160"/>
    </row>
    <row r="524" spans="5:5" ht="15.75" customHeight="1" x14ac:dyDescent="0.3">
      <c r="E524" s="160"/>
    </row>
    <row r="525" spans="5:5" ht="15.75" customHeight="1" x14ac:dyDescent="0.3">
      <c r="E525" s="160"/>
    </row>
    <row r="526" spans="5:5" ht="15.75" customHeight="1" x14ac:dyDescent="0.3">
      <c r="E526" s="160"/>
    </row>
    <row r="527" spans="5:5" ht="15.75" customHeight="1" x14ac:dyDescent="0.3">
      <c r="E527" s="160"/>
    </row>
    <row r="528" spans="5:5" ht="15.75" customHeight="1" x14ac:dyDescent="0.3">
      <c r="E528" s="160"/>
    </row>
    <row r="529" spans="5:5" ht="15.75" customHeight="1" x14ac:dyDescent="0.3">
      <c r="E529" s="160"/>
    </row>
    <row r="530" spans="5:5" ht="15.75" customHeight="1" x14ac:dyDescent="0.3">
      <c r="E530" s="160"/>
    </row>
    <row r="531" spans="5:5" ht="15.75" customHeight="1" x14ac:dyDescent="0.3">
      <c r="E531" s="160"/>
    </row>
    <row r="532" spans="5:5" ht="15.75" customHeight="1" x14ac:dyDescent="0.3">
      <c r="E532" s="160"/>
    </row>
    <row r="533" spans="5:5" ht="15.75" customHeight="1" x14ac:dyDescent="0.3">
      <c r="E533" s="160"/>
    </row>
    <row r="534" spans="5:5" ht="15.75" customHeight="1" x14ac:dyDescent="0.3">
      <c r="E534" s="160"/>
    </row>
    <row r="535" spans="5:5" ht="15.75" customHeight="1" x14ac:dyDescent="0.3">
      <c r="E535" s="160"/>
    </row>
    <row r="536" spans="5:5" ht="15.75" customHeight="1" x14ac:dyDescent="0.3">
      <c r="E536" s="160"/>
    </row>
    <row r="537" spans="5:5" ht="15.75" customHeight="1" x14ac:dyDescent="0.3">
      <c r="E537" s="160"/>
    </row>
    <row r="538" spans="5:5" ht="15.75" customHeight="1" x14ac:dyDescent="0.3">
      <c r="E538" s="160"/>
    </row>
    <row r="539" spans="5:5" ht="15.75" customHeight="1" x14ac:dyDescent="0.3">
      <c r="E539" s="160"/>
    </row>
    <row r="540" spans="5:5" ht="15.75" customHeight="1" x14ac:dyDescent="0.3">
      <c r="E540" s="160"/>
    </row>
    <row r="541" spans="5:5" ht="15.75" customHeight="1" x14ac:dyDescent="0.3">
      <c r="E541" s="160"/>
    </row>
    <row r="542" spans="5:5" ht="15.75" customHeight="1" x14ac:dyDescent="0.3">
      <c r="E542" s="160"/>
    </row>
    <row r="543" spans="5:5" ht="15.75" customHeight="1" x14ac:dyDescent="0.3">
      <c r="E543" s="160"/>
    </row>
    <row r="544" spans="5:5" ht="15.75" customHeight="1" x14ac:dyDescent="0.3">
      <c r="E544" s="160"/>
    </row>
    <row r="545" spans="5:5" ht="15.75" customHeight="1" x14ac:dyDescent="0.3">
      <c r="E545" s="160"/>
    </row>
    <row r="546" spans="5:5" ht="15.75" customHeight="1" x14ac:dyDescent="0.3">
      <c r="E546" s="160"/>
    </row>
    <row r="547" spans="5:5" ht="15.75" customHeight="1" x14ac:dyDescent="0.3">
      <c r="E547" s="160"/>
    </row>
    <row r="548" spans="5:5" ht="15.75" customHeight="1" x14ac:dyDescent="0.3">
      <c r="E548" s="160"/>
    </row>
    <row r="549" spans="5:5" ht="15.75" customHeight="1" x14ac:dyDescent="0.3">
      <c r="E549" s="160"/>
    </row>
    <row r="550" spans="5:5" ht="15.75" customHeight="1" x14ac:dyDescent="0.3">
      <c r="E550" s="160"/>
    </row>
    <row r="551" spans="5:5" ht="15.75" customHeight="1" x14ac:dyDescent="0.3">
      <c r="E551" s="160"/>
    </row>
    <row r="552" spans="5:5" ht="15.75" customHeight="1" x14ac:dyDescent="0.3">
      <c r="E552" s="160"/>
    </row>
    <row r="553" spans="5:5" ht="15.75" customHeight="1" x14ac:dyDescent="0.3">
      <c r="E553" s="160"/>
    </row>
    <row r="554" spans="5:5" ht="15.75" customHeight="1" x14ac:dyDescent="0.3">
      <c r="E554" s="160"/>
    </row>
    <row r="555" spans="5:5" ht="15.75" customHeight="1" x14ac:dyDescent="0.3">
      <c r="E555" s="160"/>
    </row>
    <row r="556" spans="5:5" ht="15.75" customHeight="1" x14ac:dyDescent="0.3">
      <c r="E556" s="160"/>
    </row>
    <row r="557" spans="5:5" ht="15.75" customHeight="1" x14ac:dyDescent="0.3">
      <c r="E557" s="160"/>
    </row>
    <row r="558" spans="5:5" ht="15.75" customHeight="1" x14ac:dyDescent="0.3">
      <c r="E558" s="160"/>
    </row>
    <row r="559" spans="5:5" ht="15.75" customHeight="1" x14ac:dyDescent="0.3">
      <c r="E559" s="160"/>
    </row>
    <row r="560" spans="5:5" ht="15.75" customHeight="1" x14ac:dyDescent="0.3">
      <c r="E560" s="160"/>
    </row>
    <row r="561" spans="5:5" ht="15.75" customHeight="1" x14ac:dyDescent="0.3">
      <c r="E561" s="160"/>
    </row>
    <row r="562" spans="5:5" ht="15.75" customHeight="1" x14ac:dyDescent="0.3">
      <c r="E562" s="160"/>
    </row>
    <row r="563" spans="5:5" ht="15.75" customHeight="1" x14ac:dyDescent="0.3">
      <c r="E563" s="160"/>
    </row>
    <row r="564" spans="5:5" ht="15.75" customHeight="1" x14ac:dyDescent="0.3">
      <c r="E564" s="160"/>
    </row>
    <row r="565" spans="5:5" ht="15.75" customHeight="1" x14ac:dyDescent="0.3">
      <c r="E565" s="160"/>
    </row>
    <row r="566" spans="5:5" ht="15.75" customHeight="1" x14ac:dyDescent="0.3">
      <c r="E566" s="160"/>
    </row>
    <row r="567" spans="5:5" ht="15.75" customHeight="1" x14ac:dyDescent="0.3">
      <c r="E567" s="160"/>
    </row>
    <row r="568" spans="5:5" ht="15.75" customHeight="1" x14ac:dyDescent="0.3">
      <c r="E568" s="160"/>
    </row>
    <row r="569" spans="5:5" ht="15.75" customHeight="1" x14ac:dyDescent="0.3">
      <c r="E569" s="160"/>
    </row>
    <row r="570" spans="5:5" ht="15.75" customHeight="1" x14ac:dyDescent="0.3">
      <c r="E570" s="160"/>
    </row>
    <row r="571" spans="5:5" ht="15.75" customHeight="1" x14ac:dyDescent="0.3">
      <c r="E571" s="160"/>
    </row>
    <row r="572" spans="5:5" ht="15.75" customHeight="1" x14ac:dyDescent="0.3">
      <c r="E572" s="160"/>
    </row>
    <row r="573" spans="5:5" ht="15.75" customHeight="1" x14ac:dyDescent="0.3">
      <c r="E573" s="160"/>
    </row>
    <row r="574" spans="5:5" ht="15.75" customHeight="1" x14ac:dyDescent="0.3">
      <c r="E574" s="160"/>
    </row>
    <row r="575" spans="5:5" ht="15.75" customHeight="1" x14ac:dyDescent="0.3">
      <c r="E575" s="160"/>
    </row>
    <row r="576" spans="5:5" ht="15.75" customHeight="1" x14ac:dyDescent="0.3">
      <c r="E576" s="160"/>
    </row>
    <row r="577" spans="5:5" ht="15.75" customHeight="1" x14ac:dyDescent="0.3">
      <c r="E577" s="160"/>
    </row>
    <row r="578" spans="5:5" ht="15.75" customHeight="1" x14ac:dyDescent="0.3">
      <c r="E578" s="160"/>
    </row>
    <row r="579" spans="5:5" ht="15.75" customHeight="1" x14ac:dyDescent="0.3">
      <c r="E579" s="160"/>
    </row>
    <row r="580" spans="5:5" ht="15.75" customHeight="1" x14ac:dyDescent="0.3">
      <c r="E580" s="160"/>
    </row>
    <row r="581" spans="5:5" ht="15.75" customHeight="1" x14ac:dyDescent="0.3">
      <c r="E581" s="160"/>
    </row>
    <row r="582" spans="5:5" ht="15.75" customHeight="1" x14ac:dyDescent="0.3">
      <c r="E582" s="160"/>
    </row>
    <row r="583" spans="5:5" ht="15.75" customHeight="1" x14ac:dyDescent="0.3">
      <c r="E583" s="160"/>
    </row>
    <row r="584" spans="5:5" ht="15.75" customHeight="1" x14ac:dyDescent="0.3">
      <c r="E584" s="160"/>
    </row>
    <row r="585" spans="5:5" ht="15.75" customHeight="1" x14ac:dyDescent="0.3">
      <c r="E585" s="160"/>
    </row>
    <row r="586" spans="5:5" ht="15.75" customHeight="1" x14ac:dyDescent="0.3">
      <c r="E586" s="160"/>
    </row>
    <row r="587" spans="5:5" ht="15.75" customHeight="1" x14ac:dyDescent="0.3">
      <c r="E587" s="160"/>
    </row>
    <row r="588" spans="5:5" ht="15.75" customHeight="1" x14ac:dyDescent="0.3">
      <c r="E588" s="160"/>
    </row>
    <row r="589" spans="5:5" ht="15.75" customHeight="1" x14ac:dyDescent="0.3">
      <c r="E589" s="160"/>
    </row>
    <row r="590" spans="5:5" ht="15.75" customHeight="1" x14ac:dyDescent="0.3">
      <c r="E590" s="160"/>
    </row>
    <row r="591" spans="5:5" ht="15.75" customHeight="1" x14ac:dyDescent="0.3">
      <c r="E591" s="160"/>
    </row>
    <row r="592" spans="5:5" ht="15.75" customHeight="1" x14ac:dyDescent="0.3">
      <c r="E592" s="160"/>
    </row>
    <row r="593" spans="5:5" ht="15.75" customHeight="1" x14ac:dyDescent="0.3">
      <c r="E593" s="160"/>
    </row>
    <row r="594" spans="5:5" ht="15.75" customHeight="1" x14ac:dyDescent="0.3">
      <c r="E594" s="160"/>
    </row>
    <row r="595" spans="5:5" ht="15.75" customHeight="1" x14ac:dyDescent="0.3">
      <c r="E595" s="160"/>
    </row>
    <row r="596" spans="5:5" ht="15.75" customHeight="1" x14ac:dyDescent="0.3">
      <c r="E596" s="160"/>
    </row>
    <row r="597" spans="5:5" ht="15.75" customHeight="1" x14ac:dyDescent="0.3">
      <c r="E597" s="160"/>
    </row>
    <row r="598" spans="5:5" ht="15.75" customHeight="1" x14ac:dyDescent="0.3">
      <c r="E598" s="160"/>
    </row>
    <row r="599" spans="5:5" ht="15.75" customHeight="1" x14ac:dyDescent="0.3">
      <c r="E599" s="160"/>
    </row>
    <row r="600" spans="5:5" ht="15.75" customHeight="1" x14ac:dyDescent="0.3">
      <c r="E600" s="160"/>
    </row>
    <row r="601" spans="5:5" ht="15.75" customHeight="1" x14ac:dyDescent="0.3">
      <c r="E601" s="160"/>
    </row>
    <row r="602" spans="5:5" ht="15.75" customHeight="1" x14ac:dyDescent="0.3">
      <c r="E602" s="160"/>
    </row>
    <row r="603" spans="5:5" ht="15.75" customHeight="1" x14ac:dyDescent="0.3">
      <c r="E603" s="160"/>
    </row>
    <row r="604" spans="5:5" ht="15.75" customHeight="1" x14ac:dyDescent="0.3">
      <c r="E604" s="160"/>
    </row>
    <row r="605" spans="5:5" ht="15.75" customHeight="1" x14ac:dyDescent="0.3">
      <c r="E605" s="160"/>
    </row>
    <row r="606" spans="5:5" ht="15.75" customHeight="1" x14ac:dyDescent="0.3">
      <c r="E606" s="160"/>
    </row>
    <row r="607" spans="5:5" ht="15.75" customHeight="1" x14ac:dyDescent="0.3">
      <c r="E607" s="160"/>
    </row>
    <row r="608" spans="5:5" ht="15.75" customHeight="1" x14ac:dyDescent="0.3">
      <c r="E608" s="160"/>
    </row>
    <row r="609" spans="5:5" ht="15.75" customHeight="1" x14ac:dyDescent="0.3">
      <c r="E609" s="160"/>
    </row>
    <row r="610" spans="5:5" ht="15.75" customHeight="1" x14ac:dyDescent="0.3">
      <c r="E610" s="160"/>
    </row>
    <row r="611" spans="5:5" ht="15.75" customHeight="1" x14ac:dyDescent="0.3">
      <c r="E611" s="160"/>
    </row>
    <row r="612" spans="5:5" ht="15.75" customHeight="1" x14ac:dyDescent="0.3">
      <c r="E612" s="160"/>
    </row>
    <row r="613" spans="5:5" ht="15.75" customHeight="1" x14ac:dyDescent="0.3">
      <c r="E613" s="160"/>
    </row>
    <row r="614" spans="5:5" ht="15.75" customHeight="1" x14ac:dyDescent="0.3">
      <c r="E614" s="160"/>
    </row>
    <row r="615" spans="5:5" ht="15.75" customHeight="1" x14ac:dyDescent="0.3">
      <c r="E615" s="160"/>
    </row>
    <row r="616" spans="5:5" ht="15.75" customHeight="1" x14ac:dyDescent="0.3">
      <c r="E616" s="160"/>
    </row>
    <row r="617" spans="5:5" ht="15.75" customHeight="1" x14ac:dyDescent="0.3">
      <c r="E617" s="160"/>
    </row>
    <row r="618" spans="5:5" ht="15.75" customHeight="1" x14ac:dyDescent="0.3">
      <c r="E618" s="160"/>
    </row>
    <row r="619" spans="5:5" ht="15.75" customHeight="1" x14ac:dyDescent="0.3">
      <c r="E619" s="160"/>
    </row>
    <row r="620" spans="5:5" ht="15.75" customHeight="1" x14ac:dyDescent="0.3">
      <c r="E620" s="160"/>
    </row>
    <row r="621" spans="5:5" ht="15.75" customHeight="1" x14ac:dyDescent="0.3">
      <c r="E621" s="160"/>
    </row>
    <row r="622" spans="5:5" ht="15.75" customHeight="1" x14ac:dyDescent="0.3">
      <c r="E622" s="160"/>
    </row>
    <row r="623" spans="5:5" ht="15.75" customHeight="1" x14ac:dyDescent="0.3">
      <c r="E623" s="160"/>
    </row>
    <row r="624" spans="5:5" ht="15.75" customHeight="1" x14ac:dyDescent="0.3">
      <c r="E624" s="160"/>
    </row>
    <row r="625" spans="5:5" ht="15.75" customHeight="1" x14ac:dyDescent="0.3">
      <c r="E625" s="160"/>
    </row>
    <row r="626" spans="5:5" ht="15.75" customHeight="1" x14ac:dyDescent="0.3">
      <c r="E626" s="160"/>
    </row>
    <row r="627" spans="5:5" ht="15.75" customHeight="1" x14ac:dyDescent="0.3">
      <c r="E627" s="160"/>
    </row>
    <row r="628" spans="5:5" ht="15.75" customHeight="1" x14ac:dyDescent="0.3">
      <c r="E628" s="160"/>
    </row>
    <row r="629" spans="5:5" ht="15.75" customHeight="1" x14ac:dyDescent="0.3">
      <c r="E629" s="160"/>
    </row>
    <row r="630" spans="5:5" ht="15.75" customHeight="1" x14ac:dyDescent="0.3">
      <c r="E630" s="160"/>
    </row>
    <row r="631" spans="5:5" ht="15.75" customHeight="1" x14ac:dyDescent="0.3">
      <c r="E631" s="160"/>
    </row>
    <row r="632" spans="5:5" ht="15.75" customHeight="1" x14ac:dyDescent="0.3">
      <c r="E632" s="160"/>
    </row>
    <row r="633" spans="5:5" ht="15.75" customHeight="1" x14ac:dyDescent="0.3">
      <c r="E633" s="160"/>
    </row>
    <row r="634" spans="5:5" ht="15.75" customHeight="1" x14ac:dyDescent="0.3">
      <c r="E634" s="160"/>
    </row>
    <row r="635" spans="5:5" ht="15.75" customHeight="1" x14ac:dyDescent="0.3">
      <c r="E635" s="160"/>
    </row>
    <row r="636" spans="5:5" ht="15.75" customHeight="1" x14ac:dyDescent="0.3">
      <c r="E636" s="160"/>
    </row>
    <row r="637" spans="5:5" ht="15.75" customHeight="1" x14ac:dyDescent="0.3">
      <c r="E637" s="160"/>
    </row>
    <row r="638" spans="5:5" ht="15.75" customHeight="1" x14ac:dyDescent="0.3">
      <c r="E638" s="160"/>
    </row>
    <row r="639" spans="5:5" ht="15.75" customHeight="1" x14ac:dyDescent="0.3">
      <c r="E639" s="160"/>
    </row>
    <row r="640" spans="5:5" ht="15.75" customHeight="1" x14ac:dyDescent="0.3">
      <c r="E640" s="160"/>
    </row>
    <row r="641" spans="5:5" ht="15.75" customHeight="1" x14ac:dyDescent="0.3">
      <c r="E641" s="160"/>
    </row>
    <row r="642" spans="5:5" ht="15.75" customHeight="1" x14ac:dyDescent="0.3">
      <c r="E642" s="160"/>
    </row>
    <row r="643" spans="5:5" ht="15.75" customHeight="1" x14ac:dyDescent="0.3">
      <c r="E643" s="160"/>
    </row>
    <row r="644" spans="5:5" ht="15.75" customHeight="1" x14ac:dyDescent="0.3">
      <c r="E644" s="160"/>
    </row>
    <row r="645" spans="5:5" ht="15.75" customHeight="1" x14ac:dyDescent="0.3">
      <c r="E645" s="160"/>
    </row>
    <row r="646" spans="5:5" ht="15.75" customHeight="1" x14ac:dyDescent="0.3">
      <c r="E646" s="160"/>
    </row>
    <row r="647" spans="5:5" ht="15.75" customHeight="1" x14ac:dyDescent="0.3">
      <c r="E647" s="160"/>
    </row>
    <row r="648" spans="5:5" ht="15.75" customHeight="1" x14ac:dyDescent="0.3">
      <c r="E648" s="160"/>
    </row>
    <row r="649" spans="5:5" ht="15.75" customHeight="1" x14ac:dyDescent="0.3">
      <c r="E649" s="160"/>
    </row>
    <row r="650" spans="5:5" ht="15.75" customHeight="1" x14ac:dyDescent="0.3">
      <c r="E650" s="160"/>
    </row>
    <row r="651" spans="5:5" ht="15.75" customHeight="1" x14ac:dyDescent="0.3">
      <c r="E651" s="160"/>
    </row>
    <row r="652" spans="5:5" ht="15.75" customHeight="1" x14ac:dyDescent="0.3">
      <c r="E652" s="160"/>
    </row>
    <row r="653" spans="5:5" ht="15.75" customHeight="1" x14ac:dyDescent="0.3">
      <c r="E653" s="160"/>
    </row>
    <row r="654" spans="5:5" ht="15.75" customHeight="1" x14ac:dyDescent="0.3">
      <c r="E654" s="160"/>
    </row>
    <row r="655" spans="5:5" ht="15.75" customHeight="1" x14ac:dyDescent="0.3">
      <c r="E655" s="160"/>
    </row>
    <row r="656" spans="5:5" ht="15.75" customHeight="1" x14ac:dyDescent="0.3">
      <c r="E656" s="160"/>
    </row>
    <row r="657" spans="5:5" ht="15.75" customHeight="1" x14ac:dyDescent="0.3">
      <c r="E657" s="160"/>
    </row>
    <row r="658" spans="5:5" ht="15.75" customHeight="1" x14ac:dyDescent="0.3">
      <c r="E658" s="160"/>
    </row>
    <row r="659" spans="5:5" ht="15.75" customHeight="1" x14ac:dyDescent="0.3">
      <c r="E659" s="160"/>
    </row>
    <row r="660" spans="5:5" ht="15.75" customHeight="1" x14ac:dyDescent="0.3">
      <c r="E660" s="160"/>
    </row>
    <row r="661" spans="5:5" ht="15.75" customHeight="1" x14ac:dyDescent="0.3">
      <c r="E661" s="160"/>
    </row>
    <row r="662" spans="5:5" ht="15.75" customHeight="1" x14ac:dyDescent="0.3">
      <c r="E662" s="160"/>
    </row>
    <row r="663" spans="5:5" ht="15.75" customHeight="1" x14ac:dyDescent="0.3">
      <c r="E663" s="160"/>
    </row>
    <row r="664" spans="5:5" ht="15.75" customHeight="1" x14ac:dyDescent="0.3">
      <c r="E664" s="160"/>
    </row>
    <row r="665" spans="5:5" ht="15.75" customHeight="1" x14ac:dyDescent="0.3">
      <c r="E665" s="160"/>
    </row>
    <row r="666" spans="5:5" ht="15.75" customHeight="1" x14ac:dyDescent="0.3">
      <c r="E666" s="160"/>
    </row>
    <row r="667" spans="5:5" ht="15.75" customHeight="1" x14ac:dyDescent="0.3">
      <c r="E667" s="160"/>
    </row>
    <row r="668" spans="5:5" ht="15.75" customHeight="1" x14ac:dyDescent="0.3">
      <c r="E668" s="160"/>
    </row>
    <row r="669" spans="5:5" ht="15.75" customHeight="1" x14ac:dyDescent="0.3">
      <c r="E669" s="160"/>
    </row>
    <row r="670" spans="5:5" ht="15.75" customHeight="1" x14ac:dyDescent="0.3">
      <c r="E670" s="160"/>
    </row>
    <row r="671" spans="5:5" ht="15.75" customHeight="1" x14ac:dyDescent="0.3">
      <c r="E671" s="160"/>
    </row>
    <row r="672" spans="5:5" ht="15.75" customHeight="1" x14ac:dyDescent="0.3">
      <c r="E672" s="160"/>
    </row>
    <row r="673" spans="5:5" ht="15.75" customHeight="1" x14ac:dyDescent="0.3">
      <c r="E673" s="160"/>
    </row>
    <row r="674" spans="5:5" ht="15.75" customHeight="1" x14ac:dyDescent="0.3">
      <c r="E674" s="160"/>
    </row>
    <row r="675" spans="5:5" ht="15.75" customHeight="1" x14ac:dyDescent="0.3">
      <c r="E675" s="160"/>
    </row>
    <row r="676" spans="5:5" ht="15.75" customHeight="1" x14ac:dyDescent="0.3">
      <c r="E676" s="160"/>
    </row>
    <row r="677" spans="5:5" ht="15.75" customHeight="1" x14ac:dyDescent="0.3">
      <c r="E677" s="160"/>
    </row>
    <row r="678" spans="5:5" ht="15.75" customHeight="1" x14ac:dyDescent="0.3">
      <c r="E678" s="160"/>
    </row>
    <row r="679" spans="5:5" ht="15.75" customHeight="1" x14ac:dyDescent="0.3">
      <c r="E679" s="160"/>
    </row>
    <row r="680" spans="5:5" ht="15.75" customHeight="1" x14ac:dyDescent="0.3">
      <c r="E680" s="160"/>
    </row>
    <row r="681" spans="5:5" ht="15.75" customHeight="1" x14ac:dyDescent="0.3">
      <c r="E681" s="160"/>
    </row>
    <row r="682" spans="5:5" ht="15.75" customHeight="1" x14ac:dyDescent="0.3">
      <c r="E682" s="160"/>
    </row>
    <row r="683" spans="5:5" ht="15.75" customHeight="1" x14ac:dyDescent="0.3">
      <c r="E683" s="160"/>
    </row>
    <row r="684" spans="5:5" ht="15.75" customHeight="1" x14ac:dyDescent="0.3">
      <c r="E684" s="160"/>
    </row>
    <row r="685" spans="5:5" ht="15.75" customHeight="1" x14ac:dyDescent="0.3">
      <c r="E685" s="160"/>
    </row>
    <row r="686" spans="5:5" ht="15.75" customHeight="1" x14ac:dyDescent="0.3">
      <c r="E686" s="160"/>
    </row>
    <row r="687" spans="5:5" ht="15.75" customHeight="1" x14ac:dyDescent="0.3">
      <c r="E687" s="160"/>
    </row>
    <row r="688" spans="5:5" ht="15.75" customHeight="1" x14ac:dyDescent="0.3">
      <c r="E688" s="160"/>
    </row>
    <row r="689" spans="5:5" ht="15.75" customHeight="1" x14ac:dyDescent="0.3">
      <c r="E689" s="160"/>
    </row>
    <row r="690" spans="5:5" ht="15.75" customHeight="1" x14ac:dyDescent="0.3">
      <c r="E690" s="160"/>
    </row>
    <row r="691" spans="5:5" ht="15.75" customHeight="1" x14ac:dyDescent="0.3">
      <c r="E691" s="160"/>
    </row>
    <row r="692" spans="5:5" ht="15.75" customHeight="1" x14ac:dyDescent="0.3">
      <c r="E692" s="160"/>
    </row>
    <row r="693" spans="5:5" ht="15.75" customHeight="1" x14ac:dyDescent="0.3">
      <c r="E693" s="160"/>
    </row>
    <row r="694" spans="5:5" ht="15.75" customHeight="1" x14ac:dyDescent="0.3">
      <c r="E694" s="160"/>
    </row>
    <row r="695" spans="5:5" ht="15.75" customHeight="1" x14ac:dyDescent="0.3">
      <c r="E695" s="160"/>
    </row>
    <row r="696" spans="5:5" ht="15.75" customHeight="1" x14ac:dyDescent="0.3">
      <c r="E696" s="160"/>
    </row>
    <row r="697" spans="5:5" ht="15.75" customHeight="1" x14ac:dyDescent="0.3">
      <c r="E697" s="160"/>
    </row>
    <row r="698" spans="5:5" ht="15.75" customHeight="1" x14ac:dyDescent="0.3">
      <c r="E698" s="160"/>
    </row>
    <row r="699" spans="5:5" ht="15.75" customHeight="1" x14ac:dyDescent="0.3">
      <c r="E699" s="160"/>
    </row>
    <row r="700" spans="5:5" ht="15.75" customHeight="1" x14ac:dyDescent="0.3">
      <c r="E700" s="160"/>
    </row>
    <row r="701" spans="5:5" ht="15.75" customHeight="1" x14ac:dyDescent="0.3">
      <c r="E701" s="160"/>
    </row>
    <row r="702" spans="5:5" ht="15.75" customHeight="1" x14ac:dyDescent="0.3">
      <c r="E702" s="160"/>
    </row>
    <row r="703" spans="5:5" ht="15.75" customHeight="1" x14ac:dyDescent="0.3">
      <c r="E703" s="160"/>
    </row>
    <row r="704" spans="5:5" ht="15.75" customHeight="1" x14ac:dyDescent="0.3">
      <c r="E704" s="160"/>
    </row>
    <row r="705" spans="5:5" ht="15.75" customHeight="1" x14ac:dyDescent="0.3">
      <c r="E705" s="160"/>
    </row>
    <row r="706" spans="5:5" ht="15.75" customHeight="1" x14ac:dyDescent="0.3">
      <c r="E706" s="160"/>
    </row>
    <row r="707" spans="5:5" ht="15.75" customHeight="1" x14ac:dyDescent="0.3">
      <c r="E707" s="160"/>
    </row>
    <row r="708" spans="5:5" ht="15.75" customHeight="1" x14ac:dyDescent="0.3">
      <c r="E708" s="160"/>
    </row>
    <row r="709" spans="5:5" ht="15.75" customHeight="1" x14ac:dyDescent="0.3">
      <c r="E709" s="160"/>
    </row>
    <row r="710" spans="5:5" ht="15.75" customHeight="1" x14ac:dyDescent="0.3">
      <c r="E710" s="160"/>
    </row>
    <row r="711" spans="5:5" ht="15.75" customHeight="1" x14ac:dyDescent="0.3">
      <c r="E711" s="160"/>
    </row>
    <row r="712" spans="5:5" ht="15.75" customHeight="1" x14ac:dyDescent="0.3">
      <c r="E712" s="160"/>
    </row>
    <row r="713" spans="5:5" ht="15.75" customHeight="1" x14ac:dyDescent="0.3">
      <c r="E713" s="160"/>
    </row>
    <row r="714" spans="5:5" ht="15.75" customHeight="1" x14ac:dyDescent="0.3">
      <c r="E714" s="160"/>
    </row>
    <row r="715" spans="5:5" ht="15.75" customHeight="1" x14ac:dyDescent="0.3">
      <c r="E715" s="160"/>
    </row>
    <row r="716" spans="5:5" ht="15.75" customHeight="1" x14ac:dyDescent="0.3">
      <c r="E716" s="160"/>
    </row>
    <row r="717" spans="5:5" ht="15.75" customHeight="1" x14ac:dyDescent="0.3">
      <c r="E717" s="160"/>
    </row>
    <row r="718" spans="5:5" ht="15.75" customHeight="1" x14ac:dyDescent="0.3">
      <c r="E718" s="160"/>
    </row>
    <row r="719" spans="5:5" ht="15.75" customHeight="1" x14ac:dyDescent="0.3">
      <c r="E719" s="160"/>
    </row>
    <row r="720" spans="5:5" ht="15.75" customHeight="1" x14ac:dyDescent="0.3">
      <c r="E720" s="160"/>
    </row>
    <row r="721" spans="5:5" ht="15.75" customHeight="1" x14ac:dyDescent="0.3">
      <c r="E721" s="160"/>
    </row>
    <row r="722" spans="5:5" ht="15.75" customHeight="1" x14ac:dyDescent="0.3">
      <c r="E722" s="160"/>
    </row>
    <row r="723" spans="5:5" ht="15.75" customHeight="1" x14ac:dyDescent="0.3">
      <c r="E723" s="160"/>
    </row>
    <row r="724" spans="5:5" ht="15.75" customHeight="1" x14ac:dyDescent="0.3">
      <c r="E724" s="160"/>
    </row>
    <row r="725" spans="5:5" ht="15.75" customHeight="1" x14ac:dyDescent="0.3">
      <c r="E725" s="160"/>
    </row>
    <row r="726" spans="5:5" ht="15.75" customHeight="1" x14ac:dyDescent="0.3">
      <c r="E726" s="160"/>
    </row>
    <row r="727" spans="5:5" ht="15.75" customHeight="1" x14ac:dyDescent="0.3">
      <c r="E727" s="160"/>
    </row>
    <row r="728" spans="5:5" ht="15.75" customHeight="1" x14ac:dyDescent="0.3">
      <c r="E728" s="160"/>
    </row>
    <row r="729" spans="5:5" ht="15.75" customHeight="1" x14ac:dyDescent="0.3">
      <c r="E729" s="160"/>
    </row>
    <row r="730" spans="5:5" ht="15.75" customHeight="1" x14ac:dyDescent="0.3">
      <c r="E730" s="160"/>
    </row>
    <row r="731" spans="5:5" ht="15.75" customHeight="1" x14ac:dyDescent="0.3">
      <c r="E731" s="160"/>
    </row>
    <row r="732" spans="5:5" ht="15.75" customHeight="1" x14ac:dyDescent="0.3">
      <c r="E732" s="160"/>
    </row>
    <row r="733" spans="5:5" ht="15.75" customHeight="1" x14ac:dyDescent="0.3">
      <c r="E733" s="160"/>
    </row>
    <row r="734" spans="5:5" ht="15.75" customHeight="1" x14ac:dyDescent="0.3">
      <c r="E734" s="160"/>
    </row>
    <row r="735" spans="5:5" ht="15.75" customHeight="1" x14ac:dyDescent="0.3">
      <c r="E735" s="160"/>
    </row>
    <row r="736" spans="5:5" ht="15.75" customHeight="1" x14ac:dyDescent="0.3">
      <c r="E736" s="160"/>
    </row>
    <row r="737" spans="5:5" ht="15.75" customHeight="1" x14ac:dyDescent="0.3">
      <c r="E737" s="160"/>
    </row>
    <row r="738" spans="5:5" ht="15.75" customHeight="1" x14ac:dyDescent="0.3">
      <c r="E738" s="160"/>
    </row>
    <row r="739" spans="5:5" ht="15.75" customHeight="1" x14ac:dyDescent="0.3">
      <c r="E739" s="160"/>
    </row>
    <row r="740" spans="5:5" ht="15.75" customHeight="1" x14ac:dyDescent="0.3">
      <c r="E740" s="160"/>
    </row>
    <row r="741" spans="5:5" ht="15.75" customHeight="1" x14ac:dyDescent="0.3">
      <c r="E741" s="160"/>
    </row>
    <row r="742" spans="5:5" ht="15.75" customHeight="1" x14ac:dyDescent="0.3">
      <c r="E742" s="160"/>
    </row>
    <row r="743" spans="5:5" ht="15.75" customHeight="1" x14ac:dyDescent="0.3">
      <c r="E743" s="160"/>
    </row>
    <row r="744" spans="5:5" ht="15.75" customHeight="1" x14ac:dyDescent="0.3">
      <c r="E744" s="160"/>
    </row>
    <row r="745" spans="5:5" ht="15.75" customHeight="1" x14ac:dyDescent="0.3">
      <c r="E745" s="160"/>
    </row>
    <row r="746" spans="5:5" ht="15.75" customHeight="1" x14ac:dyDescent="0.3">
      <c r="E746" s="160"/>
    </row>
    <row r="747" spans="5:5" ht="15.75" customHeight="1" x14ac:dyDescent="0.3">
      <c r="E747" s="160"/>
    </row>
    <row r="748" spans="5:5" ht="15.75" customHeight="1" x14ac:dyDescent="0.3">
      <c r="E748" s="160"/>
    </row>
    <row r="749" spans="5:5" ht="15.75" customHeight="1" x14ac:dyDescent="0.3">
      <c r="E749" s="160"/>
    </row>
    <row r="750" spans="5:5" ht="15.75" customHeight="1" x14ac:dyDescent="0.3">
      <c r="E750" s="160"/>
    </row>
    <row r="751" spans="5:5" ht="15.75" customHeight="1" x14ac:dyDescent="0.3">
      <c r="E751" s="160"/>
    </row>
    <row r="752" spans="5:5" ht="15.75" customHeight="1" x14ac:dyDescent="0.3">
      <c r="E752" s="160"/>
    </row>
    <row r="753" spans="5:5" ht="15.75" customHeight="1" x14ac:dyDescent="0.3">
      <c r="E753" s="160"/>
    </row>
    <row r="754" spans="5:5" ht="15.75" customHeight="1" x14ac:dyDescent="0.3">
      <c r="E754" s="160"/>
    </row>
    <row r="755" spans="5:5" ht="15.75" customHeight="1" x14ac:dyDescent="0.3">
      <c r="E755" s="160"/>
    </row>
    <row r="756" spans="5:5" ht="15.75" customHeight="1" x14ac:dyDescent="0.3">
      <c r="E756" s="160"/>
    </row>
    <row r="757" spans="5:5" ht="15.75" customHeight="1" x14ac:dyDescent="0.3">
      <c r="E757" s="160"/>
    </row>
    <row r="758" spans="5:5" ht="15.75" customHeight="1" x14ac:dyDescent="0.3">
      <c r="E758" s="160"/>
    </row>
    <row r="759" spans="5:5" ht="15.75" customHeight="1" x14ac:dyDescent="0.3">
      <c r="E759" s="160"/>
    </row>
    <row r="760" spans="5:5" ht="15.75" customHeight="1" x14ac:dyDescent="0.3">
      <c r="E760" s="160"/>
    </row>
    <row r="761" spans="5:5" ht="15.75" customHeight="1" x14ac:dyDescent="0.3">
      <c r="E761" s="160"/>
    </row>
    <row r="762" spans="5:5" ht="15.75" customHeight="1" x14ac:dyDescent="0.3">
      <c r="E762" s="160"/>
    </row>
    <row r="763" spans="5:5" ht="15.75" customHeight="1" x14ac:dyDescent="0.3">
      <c r="E763" s="160"/>
    </row>
    <row r="764" spans="5:5" ht="15.75" customHeight="1" x14ac:dyDescent="0.3">
      <c r="E764" s="160"/>
    </row>
    <row r="765" spans="5:5" ht="15.75" customHeight="1" x14ac:dyDescent="0.3">
      <c r="E765" s="160"/>
    </row>
    <row r="766" spans="5:5" ht="15.75" customHeight="1" x14ac:dyDescent="0.3">
      <c r="E766" s="160"/>
    </row>
    <row r="767" spans="5:5" ht="15.75" customHeight="1" x14ac:dyDescent="0.3">
      <c r="E767" s="160"/>
    </row>
    <row r="768" spans="5:5" ht="15.75" customHeight="1" x14ac:dyDescent="0.3">
      <c r="E768" s="160"/>
    </row>
    <row r="769" spans="5:5" ht="15.75" customHeight="1" x14ac:dyDescent="0.3">
      <c r="E769" s="160"/>
    </row>
    <row r="770" spans="5:5" ht="15.75" customHeight="1" x14ac:dyDescent="0.3">
      <c r="E770" s="160"/>
    </row>
    <row r="771" spans="5:5" ht="15.75" customHeight="1" x14ac:dyDescent="0.3">
      <c r="E771" s="160"/>
    </row>
    <row r="772" spans="5:5" ht="15.75" customHeight="1" x14ac:dyDescent="0.3">
      <c r="E772" s="160"/>
    </row>
    <row r="773" spans="5:5" ht="15.75" customHeight="1" x14ac:dyDescent="0.3">
      <c r="E773" s="160"/>
    </row>
    <row r="774" spans="5:5" ht="15.75" customHeight="1" x14ac:dyDescent="0.3">
      <c r="E774" s="160"/>
    </row>
    <row r="775" spans="5:5" ht="15.75" customHeight="1" x14ac:dyDescent="0.3">
      <c r="E775" s="160"/>
    </row>
    <row r="776" spans="5:5" ht="15.75" customHeight="1" x14ac:dyDescent="0.3">
      <c r="E776" s="160"/>
    </row>
    <row r="777" spans="5:5" ht="15.75" customHeight="1" x14ac:dyDescent="0.3">
      <c r="E777" s="160"/>
    </row>
    <row r="778" spans="5:5" ht="15.75" customHeight="1" x14ac:dyDescent="0.3">
      <c r="E778" s="160"/>
    </row>
    <row r="779" spans="5:5" ht="15.75" customHeight="1" x14ac:dyDescent="0.3">
      <c r="E779" s="160"/>
    </row>
    <row r="780" spans="5:5" ht="15.75" customHeight="1" x14ac:dyDescent="0.3">
      <c r="E780" s="160"/>
    </row>
    <row r="781" spans="5:5" ht="15.75" customHeight="1" x14ac:dyDescent="0.3">
      <c r="E781" s="160"/>
    </row>
    <row r="782" spans="5:5" ht="15.75" customHeight="1" x14ac:dyDescent="0.3">
      <c r="E782" s="160"/>
    </row>
    <row r="783" spans="5:5" ht="15.75" customHeight="1" x14ac:dyDescent="0.3">
      <c r="E783" s="160"/>
    </row>
    <row r="784" spans="5:5" ht="15.75" customHeight="1" x14ac:dyDescent="0.3">
      <c r="E784" s="160"/>
    </row>
    <row r="785" spans="5:5" ht="15.75" customHeight="1" x14ac:dyDescent="0.3">
      <c r="E785" s="160"/>
    </row>
    <row r="786" spans="5:5" ht="15.75" customHeight="1" x14ac:dyDescent="0.3">
      <c r="E786" s="160"/>
    </row>
    <row r="787" spans="5:5" ht="15.75" customHeight="1" x14ac:dyDescent="0.3">
      <c r="E787" s="160"/>
    </row>
    <row r="788" spans="5:5" ht="15.75" customHeight="1" x14ac:dyDescent="0.3">
      <c r="E788" s="160"/>
    </row>
    <row r="789" spans="5:5" ht="15.75" customHeight="1" x14ac:dyDescent="0.3">
      <c r="E789" s="160"/>
    </row>
    <row r="790" spans="5:5" ht="15.75" customHeight="1" x14ac:dyDescent="0.3">
      <c r="E790" s="160"/>
    </row>
    <row r="791" spans="5:5" ht="15.75" customHeight="1" x14ac:dyDescent="0.3">
      <c r="E791" s="160"/>
    </row>
    <row r="792" spans="5:5" ht="15.75" customHeight="1" x14ac:dyDescent="0.3">
      <c r="E792" s="160"/>
    </row>
    <row r="793" spans="5:5" ht="15.75" customHeight="1" x14ac:dyDescent="0.3">
      <c r="E793" s="160"/>
    </row>
    <row r="794" spans="5:5" ht="15.75" customHeight="1" x14ac:dyDescent="0.3">
      <c r="E794" s="160"/>
    </row>
    <row r="795" spans="5:5" ht="15.75" customHeight="1" x14ac:dyDescent="0.3">
      <c r="E795" s="160"/>
    </row>
    <row r="796" spans="5:5" ht="15.75" customHeight="1" x14ac:dyDescent="0.3">
      <c r="E796" s="160"/>
    </row>
    <row r="797" spans="5:5" ht="15.75" customHeight="1" x14ac:dyDescent="0.3">
      <c r="E797" s="160"/>
    </row>
    <row r="798" spans="5:5" ht="15.75" customHeight="1" x14ac:dyDescent="0.3">
      <c r="E798" s="160"/>
    </row>
    <row r="799" spans="5:5" ht="15.75" customHeight="1" x14ac:dyDescent="0.3">
      <c r="E799" s="160"/>
    </row>
    <row r="800" spans="5:5" ht="15.75" customHeight="1" x14ac:dyDescent="0.3">
      <c r="E800" s="160"/>
    </row>
    <row r="801" spans="5:5" ht="15.75" customHeight="1" x14ac:dyDescent="0.3">
      <c r="E801" s="160"/>
    </row>
    <row r="802" spans="5:5" ht="15.75" customHeight="1" x14ac:dyDescent="0.3">
      <c r="E802" s="160"/>
    </row>
    <row r="803" spans="5:5" ht="15.75" customHeight="1" x14ac:dyDescent="0.3">
      <c r="E803" s="160"/>
    </row>
    <row r="804" spans="5:5" ht="15.75" customHeight="1" x14ac:dyDescent="0.3">
      <c r="E804" s="160"/>
    </row>
    <row r="805" spans="5:5" ht="15.75" customHeight="1" x14ac:dyDescent="0.3">
      <c r="E805" s="160"/>
    </row>
    <row r="806" spans="5:5" ht="15.75" customHeight="1" x14ac:dyDescent="0.3">
      <c r="E806" s="160"/>
    </row>
    <row r="807" spans="5:5" ht="15.75" customHeight="1" x14ac:dyDescent="0.3">
      <c r="E807" s="160"/>
    </row>
    <row r="808" spans="5:5" ht="15.75" customHeight="1" x14ac:dyDescent="0.3">
      <c r="E808" s="160"/>
    </row>
    <row r="809" spans="5:5" ht="15.75" customHeight="1" x14ac:dyDescent="0.3">
      <c r="E809" s="160"/>
    </row>
    <row r="810" spans="5:5" ht="15.75" customHeight="1" x14ac:dyDescent="0.3">
      <c r="E810" s="160"/>
    </row>
    <row r="811" spans="5:5" ht="15.75" customHeight="1" x14ac:dyDescent="0.3">
      <c r="E811" s="160"/>
    </row>
    <row r="812" spans="5:5" ht="15.75" customHeight="1" x14ac:dyDescent="0.3">
      <c r="E812" s="160"/>
    </row>
    <row r="813" spans="5:5" ht="15.75" customHeight="1" x14ac:dyDescent="0.3">
      <c r="E813" s="160"/>
    </row>
    <row r="814" spans="5:5" ht="15.75" customHeight="1" x14ac:dyDescent="0.3">
      <c r="E814" s="160"/>
    </row>
    <row r="815" spans="5:5" ht="15.75" customHeight="1" x14ac:dyDescent="0.3">
      <c r="E815" s="160"/>
    </row>
    <row r="816" spans="5:5" ht="15.75" customHeight="1" x14ac:dyDescent="0.3">
      <c r="E816" s="160"/>
    </row>
    <row r="817" spans="5:5" ht="15.75" customHeight="1" x14ac:dyDescent="0.3">
      <c r="E817" s="160"/>
    </row>
    <row r="818" spans="5:5" ht="15.75" customHeight="1" x14ac:dyDescent="0.3">
      <c r="E818" s="160"/>
    </row>
    <row r="819" spans="5:5" ht="15.75" customHeight="1" x14ac:dyDescent="0.3">
      <c r="E819" s="160"/>
    </row>
    <row r="820" spans="5:5" ht="15.75" customHeight="1" x14ac:dyDescent="0.3">
      <c r="E820" s="160"/>
    </row>
    <row r="821" spans="5:5" ht="15.75" customHeight="1" x14ac:dyDescent="0.3">
      <c r="E821" s="160"/>
    </row>
    <row r="822" spans="5:5" ht="15.75" customHeight="1" x14ac:dyDescent="0.3">
      <c r="E822" s="160"/>
    </row>
    <row r="823" spans="5:5" ht="15.75" customHeight="1" x14ac:dyDescent="0.3">
      <c r="E823" s="160"/>
    </row>
    <row r="824" spans="5:5" ht="15.75" customHeight="1" x14ac:dyDescent="0.3">
      <c r="E824" s="160"/>
    </row>
    <row r="825" spans="5:5" ht="15.75" customHeight="1" x14ac:dyDescent="0.3">
      <c r="E825" s="160"/>
    </row>
    <row r="826" spans="5:5" ht="15.75" customHeight="1" x14ac:dyDescent="0.3">
      <c r="E826" s="160"/>
    </row>
    <row r="827" spans="5:5" ht="15.75" customHeight="1" x14ac:dyDescent="0.3">
      <c r="E827" s="160"/>
    </row>
    <row r="828" spans="5:5" ht="15.75" customHeight="1" x14ac:dyDescent="0.3">
      <c r="E828" s="160"/>
    </row>
    <row r="829" spans="5:5" ht="15.75" customHeight="1" x14ac:dyDescent="0.3">
      <c r="E829" s="160"/>
    </row>
    <row r="830" spans="5:5" ht="15.75" customHeight="1" x14ac:dyDescent="0.3">
      <c r="E830" s="160"/>
    </row>
    <row r="831" spans="5:5" ht="15.75" customHeight="1" x14ac:dyDescent="0.3">
      <c r="E831" s="160"/>
    </row>
    <row r="832" spans="5:5" ht="15.75" customHeight="1" x14ac:dyDescent="0.3">
      <c r="E832" s="160"/>
    </row>
    <row r="833" spans="5:5" ht="15.75" customHeight="1" x14ac:dyDescent="0.3">
      <c r="E833" s="160"/>
    </row>
    <row r="834" spans="5:5" ht="15.75" customHeight="1" x14ac:dyDescent="0.3">
      <c r="E834" s="160"/>
    </row>
    <row r="835" spans="5:5" ht="15.75" customHeight="1" x14ac:dyDescent="0.3">
      <c r="E835" s="160"/>
    </row>
    <row r="836" spans="5:5" ht="15.75" customHeight="1" x14ac:dyDescent="0.3">
      <c r="E836" s="160"/>
    </row>
    <row r="837" spans="5:5" ht="15.75" customHeight="1" x14ac:dyDescent="0.3">
      <c r="E837" s="160"/>
    </row>
    <row r="838" spans="5:5" ht="15.75" customHeight="1" x14ac:dyDescent="0.3">
      <c r="E838" s="160"/>
    </row>
    <row r="839" spans="5:5" ht="15.75" customHeight="1" x14ac:dyDescent="0.3">
      <c r="E839" s="160"/>
    </row>
    <row r="840" spans="5:5" ht="15.75" customHeight="1" x14ac:dyDescent="0.3">
      <c r="E840" s="160"/>
    </row>
    <row r="841" spans="5:5" ht="15.75" customHeight="1" x14ac:dyDescent="0.3">
      <c r="E841" s="160"/>
    </row>
    <row r="842" spans="5:5" ht="15.75" customHeight="1" x14ac:dyDescent="0.3">
      <c r="E842" s="160"/>
    </row>
    <row r="843" spans="5:5" ht="15.75" customHeight="1" x14ac:dyDescent="0.3">
      <c r="E843" s="160"/>
    </row>
    <row r="844" spans="5:5" ht="15.75" customHeight="1" x14ac:dyDescent="0.3">
      <c r="E844" s="160"/>
    </row>
    <row r="845" spans="5:5" ht="15.75" customHeight="1" x14ac:dyDescent="0.3">
      <c r="E845" s="160"/>
    </row>
    <row r="846" spans="5:5" ht="15.75" customHeight="1" x14ac:dyDescent="0.3">
      <c r="E846" s="160"/>
    </row>
    <row r="847" spans="5:5" ht="15.75" customHeight="1" x14ac:dyDescent="0.3">
      <c r="E847" s="160"/>
    </row>
    <row r="848" spans="5:5" ht="15.75" customHeight="1" x14ac:dyDescent="0.3">
      <c r="E848" s="160"/>
    </row>
    <row r="849" spans="5:5" ht="15.75" customHeight="1" x14ac:dyDescent="0.3">
      <c r="E849" s="160"/>
    </row>
    <row r="850" spans="5:5" ht="15.75" customHeight="1" x14ac:dyDescent="0.3">
      <c r="E850" s="160"/>
    </row>
    <row r="851" spans="5:5" ht="15.75" customHeight="1" x14ac:dyDescent="0.3">
      <c r="E851" s="160"/>
    </row>
    <row r="852" spans="5:5" ht="15.75" customHeight="1" x14ac:dyDescent="0.3">
      <c r="E852" s="160"/>
    </row>
    <row r="853" spans="5:5" ht="15.75" customHeight="1" x14ac:dyDescent="0.3">
      <c r="E853" s="160"/>
    </row>
    <row r="854" spans="5:5" ht="15.75" customHeight="1" x14ac:dyDescent="0.3">
      <c r="E854" s="160"/>
    </row>
    <row r="855" spans="5:5" ht="15.75" customHeight="1" x14ac:dyDescent="0.3">
      <c r="E855" s="160"/>
    </row>
    <row r="856" spans="5:5" ht="15.75" customHeight="1" x14ac:dyDescent="0.3">
      <c r="E856" s="160"/>
    </row>
    <row r="857" spans="5:5" ht="15.75" customHeight="1" x14ac:dyDescent="0.3">
      <c r="E857" s="160"/>
    </row>
    <row r="858" spans="5:5" ht="15.75" customHeight="1" x14ac:dyDescent="0.3">
      <c r="E858" s="160"/>
    </row>
    <row r="859" spans="5:5" ht="15.75" customHeight="1" x14ac:dyDescent="0.3">
      <c r="E859" s="160"/>
    </row>
    <row r="860" spans="5:5" ht="15.75" customHeight="1" x14ac:dyDescent="0.3">
      <c r="E860" s="160"/>
    </row>
    <row r="861" spans="5:5" ht="15.75" customHeight="1" x14ac:dyDescent="0.3">
      <c r="E861" s="160"/>
    </row>
    <row r="862" spans="5:5" ht="15.75" customHeight="1" x14ac:dyDescent="0.3">
      <c r="E862" s="160"/>
    </row>
    <row r="863" spans="5:5" ht="15.75" customHeight="1" x14ac:dyDescent="0.3">
      <c r="E863" s="160"/>
    </row>
    <row r="864" spans="5:5" ht="15.75" customHeight="1" x14ac:dyDescent="0.3">
      <c r="E864" s="160"/>
    </row>
    <row r="865" spans="5:5" ht="15.75" customHeight="1" x14ac:dyDescent="0.3">
      <c r="E865" s="160"/>
    </row>
    <row r="866" spans="5:5" ht="15.75" customHeight="1" x14ac:dyDescent="0.3">
      <c r="E866" s="160"/>
    </row>
    <row r="867" spans="5:5" ht="15.75" customHeight="1" x14ac:dyDescent="0.3">
      <c r="E867" s="160"/>
    </row>
    <row r="868" spans="5:5" ht="15.75" customHeight="1" x14ac:dyDescent="0.3">
      <c r="E868" s="160"/>
    </row>
    <row r="869" spans="5:5" ht="15.75" customHeight="1" x14ac:dyDescent="0.3">
      <c r="E869" s="160"/>
    </row>
    <row r="870" spans="5:5" ht="15.75" customHeight="1" x14ac:dyDescent="0.3">
      <c r="E870" s="160"/>
    </row>
    <row r="871" spans="5:5" ht="15.75" customHeight="1" x14ac:dyDescent="0.3">
      <c r="E871" s="160"/>
    </row>
    <row r="872" spans="5:5" ht="15.75" customHeight="1" x14ac:dyDescent="0.3">
      <c r="E872" s="160"/>
    </row>
    <row r="873" spans="5:5" ht="15.75" customHeight="1" x14ac:dyDescent="0.3">
      <c r="E873" s="160"/>
    </row>
    <row r="874" spans="5:5" ht="15.75" customHeight="1" x14ac:dyDescent="0.3">
      <c r="E874" s="160"/>
    </row>
    <row r="875" spans="5:5" ht="15.75" customHeight="1" x14ac:dyDescent="0.3">
      <c r="E875" s="160"/>
    </row>
    <row r="876" spans="5:5" ht="15.75" customHeight="1" x14ac:dyDescent="0.3">
      <c r="E876" s="160"/>
    </row>
    <row r="877" spans="5:5" ht="15.75" customHeight="1" x14ac:dyDescent="0.3">
      <c r="E877" s="160"/>
    </row>
    <row r="878" spans="5:5" ht="15.75" customHeight="1" x14ac:dyDescent="0.3">
      <c r="E878" s="160"/>
    </row>
    <row r="879" spans="5:5" ht="15.75" customHeight="1" x14ac:dyDescent="0.3">
      <c r="E879" s="160"/>
    </row>
    <row r="880" spans="5:5" ht="15.75" customHeight="1" x14ac:dyDescent="0.3">
      <c r="E880" s="160"/>
    </row>
    <row r="881" spans="5:5" ht="15.75" customHeight="1" x14ac:dyDescent="0.3">
      <c r="E881" s="160"/>
    </row>
    <row r="882" spans="5:5" ht="15.75" customHeight="1" x14ac:dyDescent="0.3">
      <c r="E882" s="160"/>
    </row>
    <row r="883" spans="5:5" ht="15.75" customHeight="1" x14ac:dyDescent="0.3">
      <c r="E883" s="160"/>
    </row>
    <row r="884" spans="5:5" ht="15.75" customHeight="1" x14ac:dyDescent="0.3">
      <c r="E884" s="160"/>
    </row>
    <row r="885" spans="5:5" ht="15.75" customHeight="1" x14ac:dyDescent="0.3">
      <c r="E885" s="160"/>
    </row>
    <row r="886" spans="5:5" ht="15.75" customHeight="1" x14ac:dyDescent="0.3">
      <c r="E886" s="160"/>
    </row>
    <row r="887" spans="5:5" ht="15.75" customHeight="1" x14ac:dyDescent="0.3">
      <c r="E887" s="160"/>
    </row>
    <row r="888" spans="5:5" ht="15.75" customHeight="1" x14ac:dyDescent="0.3">
      <c r="E888" s="160"/>
    </row>
    <row r="889" spans="5:5" ht="15.75" customHeight="1" x14ac:dyDescent="0.3">
      <c r="E889" s="160"/>
    </row>
    <row r="890" spans="5:5" ht="15.75" customHeight="1" x14ac:dyDescent="0.3">
      <c r="E890" s="160"/>
    </row>
    <row r="891" spans="5:5" ht="15.75" customHeight="1" x14ac:dyDescent="0.3">
      <c r="E891" s="160"/>
    </row>
    <row r="892" spans="5:5" ht="15.75" customHeight="1" x14ac:dyDescent="0.3">
      <c r="E892" s="160"/>
    </row>
    <row r="893" spans="5:5" ht="15.75" customHeight="1" x14ac:dyDescent="0.3">
      <c r="E893" s="160"/>
    </row>
    <row r="894" spans="5:5" ht="15.75" customHeight="1" x14ac:dyDescent="0.3">
      <c r="E894" s="160"/>
    </row>
    <row r="895" spans="5:5" ht="15.75" customHeight="1" x14ac:dyDescent="0.3">
      <c r="E895" s="160"/>
    </row>
    <row r="896" spans="5:5" ht="15.75" customHeight="1" x14ac:dyDescent="0.3">
      <c r="E896" s="160"/>
    </row>
    <row r="897" spans="5:5" ht="15.75" customHeight="1" x14ac:dyDescent="0.3">
      <c r="E897" s="160"/>
    </row>
    <row r="898" spans="5:5" ht="15.75" customHeight="1" x14ac:dyDescent="0.3">
      <c r="E898" s="160"/>
    </row>
    <row r="899" spans="5:5" ht="15.75" customHeight="1" x14ac:dyDescent="0.3">
      <c r="E899" s="160"/>
    </row>
    <row r="900" spans="5:5" ht="15.75" customHeight="1" x14ac:dyDescent="0.3">
      <c r="E900" s="160"/>
    </row>
    <row r="901" spans="5:5" ht="15.75" customHeight="1" x14ac:dyDescent="0.3">
      <c r="E901" s="160"/>
    </row>
    <row r="902" spans="5:5" ht="15.75" customHeight="1" x14ac:dyDescent="0.3">
      <c r="E902" s="160"/>
    </row>
    <row r="903" spans="5:5" ht="15.75" customHeight="1" x14ac:dyDescent="0.3">
      <c r="E903" s="160"/>
    </row>
    <row r="904" spans="5:5" ht="15.75" customHeight="1" x14ac:dyDescent="0.3">
      <c r="E904" s="160"/>
    </row>
    <row r="905" spans="5:5" ht="15.75" customHeight="1" x14ac:dyDescent="0.3">
      <c r="E905" s="160"/>
    </row>
    <row r="906" spans="5:5" ht="15.75" customHeight="1" x14ac:dyDescent="0.3">
      <c r="E906" s="160"/>
    </row>
    <row r="907" spans="5:5" ht="15.75" customHeight="1" x14ac:dyDescent="0.3">
      <c r="E907" s="160"/>
    </row>
    <row r="908" spans="5:5" ht="15.75" customHeight="1" x14ac:dyDescent="0.3">
      <c r="E908" s="160"/>
    </row>
    <row r="909" spans="5:5" ht="15.75" customHeight="1" x14ac:dyDescent="0.3">
      <c r="E909" s="160"/>
    </row>
    <row r="910" spans="5:5" ht="15.75" customHeight="1" x14ac:dyDescent="0.3">
      <c r="E910" s="160"/>
    </row>
    <row r="911" spans="5:5" ht="15.75" customHeight="1" x14ac:dyDescent="0.3">
      <c r="E911" s="160"/>
    </row>
    <row r="912" spans="5:5" ht="15.75" customHeight="1" x14ac:dyDescent="0.3">
      <c r="E912" s="160"/>
    </row>
    <row r="913" spans="5:5" ht="15.75" customHeight="1" x14ac:dyDescent="0.3">
      <c r="E913" s="160"/>
    </row>
    <row r="914" spans="5:5" ht="15.75" customHeight="1" x14ac:dyDescent="0.3">
      <c r="E914" s="160"/>
    </row>
    <row r="915" spans="5:5" ht="15.75" customHeight="1" x14ac:dyDescent="0.3">
      <c r="E915" s="160"/>
    </row>
    <row r="916" spans="5:5" ht="15.75" customHeight="1" x14ac:dyDescent="0.3">
      <c r="E916" s="160"/>
    </row>
    <row r="917" spans="5:5" ht="15.75" customHeight="1" x14ac:dyDescent="0.3">
      <c r="E917" s="160"/>
    </row>
    <row r="918" spans="5:5" ht="15.75" customHeight="1" x14ac:dyDescent="0.3">
      <c r="E918" s="160"/>
    </row>
    <row r="919" spans="5:5" ht="15.75" customHeight="1" x14ac:dyDescent="0.3">
      <c r="E919" s="160"/>
    </row>
    <row r="920" spans="5:5" ht="15.75" customHeight="1" x14ac:dyDescent="0.3">
      <c r="E920" s="160"/>
    </row>
    <row r="921" spans="5:5" ht="15.75" customHeight="1" x14ac:dyDescent="0.3">
      <c r="E921" s="160"/>
    </row>
    <row r="922" spans="5:5" ht="15.75" customHeight="1" x14ac:dyDescent="0.3">
      <c r="E922" s="160"/>
    </row>
    <row r="923" spans="5:5" ht="15.75" customHeight="1" x14ac:dyDescent="0.3">
      <c r="E923" s="160"/>
    </row>
    <row r="924" spans="5:5" ht="15.75" customHeight="1" x14ac:dyDescent="0.3">
      <c r="E924" s="160"/>
    </row>
    <row r="925" spans="5:5" ht="15.75" customHeight="1" x14ac:dyDescent="0.3">
      <c r="E925" s="160"/>
    </row>
    <row r="926" spans="5:5" ht="15.75" customHeight="1" x14ac:dyDescent="0.3">
      <c r="E926" s="160"/>
    </row>
    <row r="927" spans="5:5" ht="15.75" customHeight="1" x14ac:dyDescent="0.3">
      <c r="E927" s="160"/>
    </row>
    <row r="928" spans="5:5" ht="15.75" customHeight="1" x14ac:dyDescent="0.3">
      <c r="E928" s="160"/>
    </row>
    <row r="929" spans="5:5" ht="15.75" customHeight="1" x14ac:dyDescent="0.3">
      <c r="E929" s="160"/>
    </row>
    <row r="930" spans="5:5" ht="15.75" customHeight="1" x14ac:dyDescent="0.3">
      <c r="E930" s="160"/>
    </row>
    <row r="931" spans="5:5" ht="15.75" customHeight="1" x14ac:dyDescent="0.3">
      <c r="E931" s="160"/>
    </row>
    <row r="932" spans="5:5" ht="15.75" customHeight="1" x14ac:dyDescent="0.3">
      <c r="E932" s="160"/>
    </row>
    <row r="933" spans="5:5" ht="15.75" customHeight="1" x14ac:dyDescent="0.3">
      <c r="E933" s="160"/>
    </row>
    <row r="934" spans="5:5" ht="15.75" customHeight="1" x14ac:dyDescent="0.3">
      <c r="E934" s="160"/>
    </row>
    <row r="935" spans="5:5" ht="15.75" customHeight="1" x14ac:dyDescent="0.3">
      <c r="E935" s="160"/>
    </row>
    <row r="936" spans="5:5" ht="15.75" customHeight="1" x14ac:dyDescent="0.3">
      <c r="E936" s="160"/>
    </row>
    <row r="937" spans="5:5" ht="15.75" customHeight="1" x14ac:dyDescent="0.3">
      <c r="E937" s="160"/>
    </row>
    <row r="938" spans="5:5" ht="15.75" customHeight="1" x14ac:dyDescent="0.3">
      <c r="E938" s="160"/>
    </row>
    <row r="939" spans="5:5" ht="15.75" customHeight="1" x14ac:dyDescent="0.3">
      <c r="E939" s="160"/>
    </row>
    <row r="940" spans="5:5" ht="15.75" customHeight="1" x14ac:dyDescent="0.3">
      <c r="E940" s="160"/>
    </row>
    <row r="941" spans="5:5" ht="15.75" customHeight="1" x14ac:dyDescent="0.3">
      <c r="E941" s="160"/>
    </row>
    <row r="942" spans="5:5" ht="15.75" customHeight="1" x14ac:dyDescent="0.3">
      <c r="E942" s="160"/>
    </row>
    <row r="943" spans="5:5" ht="15.75" customHeight="1" x14ac:dyDescent="0.3">
      <c r="E943" s="160"/>
    </row>
    <row r="944" spans="5:5" ht="15.75" customHeight="1" x14ac:dyDescent="0.3">
      <c r="E944" s="160"/>
    </row>
    <row r="945" spans="5:5" ht="15.75" customHeight="1" x14ac:dyDescent="0.3">
      <c r="E945" s="160"/>
    </row>
    <row r="946" spans="5:5" ht="15.75" customHeight="1" x14ac:dyDescent="0.3">
      <c r="E946" s="160"/>
    </row>
    <row r="947" spans="5:5" ht="15.75" customHeight="1" x14ac:dyDescent="0.3">
      <c r="E947" s="160"/>
    </row>
    <row r="948" spans="5:5" ht="15.75" customHeight="1" x14ac:dyDescent="0.3">
      <c r="E948" s="160"/>
    </row>
    <row r="949" spans="5:5" ht="15.75" customHeight="1" x14ac:dyDescent="0.3">
      <c r="E949" s="160"/>
    </row>
    <row r="950" spans="5:5" ht="15.75" customHeight="1" x14ac:dyDescent="0.3">
      <c r="E950" s="160"/>
    </row>
    <row r="951" spans="5:5" ht="15.75" customHeight="1" x14ac:dyDescent="0.3">
      <c r="E951" s="160"/>
    </row>
    <row r="952" spans="5:5" ht="15.75" customHeight="1" x14ac:dyDescent="0.3">
      <c r="E952" s="160"/>
    </row>
    <row r="953" spans="5:5" ht="15.75" customHeight="1" x14ac:dyDescent="0.3">
      <c r="E953" s="160"/>
    </row>
    <row r="954" spans="5:5" ht="15.75" customHeight="1" x14ac:dyDescent="0.3">
      <c r="E954" s="160"/>
    </row>
    <row r="955" spans="5:5" ht="15.75" customHeight="1" x14ac:dyDescent="0.3">
      <c r="E955" s="160"/>
    </row>
    <row r="956" spans="5:5" ht="15.75" customHeight="1" x14ac:dyDescent="0.3">
      <c r="E956" s="160"/>
    </row>
    <row r="957" spans="5:5" ht="15.75" customHeight="1" x14ac:dyDescent="0.3">
      <c r="E957" s="160"/>
    </row>
    <row r="958" spans="5:5" ht="15.75" customHeight="1" x14ac:dyDescent="0.3">
      <c r="E958" s="160"/>
    </row>
    <row r="959" spans="5:5" ht="15.75" customHeight="1" x14ac:dyDescent="0.3">
      <c r="E959" s="160"/>
    </row>
    <row r="960" spans="5:5" ht="15.75" customHeight="1" x14ac:dyDescent="0.3">
      <c r="E960" s="160"/>
    </row>
    <row r="961" spans="5:5" ht="15.75" customHeight="1" x14ac:dyDescent="0.3">
      <c r="E961" s="160"/>
    </row>
    <row r="962" spans="5:5" ht="15.75" customHeight="1" x14ac:dyDescent="0.3">
      <c r="E962" s="160"/>
    </row>
    <row r="963" spans="5:5" ht="15.75" customHeight="1" x14ac:dyDescent="0.3">
      <c r="E963" s="160"/>
    </row>
    <row r="964" spans="5:5" ht="15.75" customHeight="1" x14ac:dyDescent="0.3">
      <c r="E964" s="160"/>
    </row>
    <row r="965" spans="5:5" ht="15.75" customHeight="1" x14ac:dyDescent="0.3">
      <c r="E965" s="160"/>
    </row>
    <row r="966" spans="5:5" ht="15.75" customHeight="1" x14ac:dyDescent="0.3">
      <c r="E966" s="160"/>
    </row>
    <row r="967" spans="5:5" ht="15.75" customHeight="1" x14ac:dyDescent="0.3">
      <c r="E967" s="160"/>
    </row>
    <row r="968" spans="5:5" ht="15.75" customHeight="1" x14ac:dyDescent="0.3">
      <c r="E968" s="160"/>
    </row>
    <row r="969" spans="5:5" ht="15.75" customHeight="1" x14ac:dyDescent="0.3">
      <c r="E969" s="160"/>
    </row>
    <row r="970" spans="5:5" ht="15.75" customHeight="1" x14ac:dyDescent="0.3">
      <c r="E970" s="160"/>
    </row>
    <row r="971" spans="5:5" ht="15.75" customHeight="1" x14ac:dyDescent="0.3">
      <c r="E971" s="160"/>
    </row>
    <row r="972" spans="5:5" ht="15.75" customHeight="1" x14ac:dyDescent="0.3">
      <c r="E972" s="160"/>
    </row>
    <row r="973" spans="5:5" ht="15.75" customHeight="1" x14ac:dyDescent="0.3">
      <c r="E973" s="160"/>
    </row>
    <row r="974" spans="5:5" ht="15.75" customHeight="1" x14ac:dyDescent="0.3">
      <c r="E974" s="160"/>
    </row>
    <row r="975" spans="5:5" ht="15.75" customHeight="1" x14ac:dyDescent="0.3">
      <c r="E975" s="160"/>
    </row>
    <row r="976" spans="5:5" ht="15.75" customHeight="1" x14ac:dyDescent="0.3">
      <c r="E976" s="160"/>
    </row>
    <row r="977" spans="5:5" ht="15.75" customHeight="1" x14ac:dyDescent="0.3">
      <c r="E977" s="160"/>
    </row>
    <row r="978" spans="5:5" ht="15.75" customHeight="1" x14ac:dyDescent="0.3">
      <c r="E978" s="160"/>
    </row>
    <row r="979" spans="5:5" ht="15.75" customHeight="1" x14ac:dyDescent="0.3">
      <c r="E979" s="160"/>
    </row>
    <row r="980" spans="5:5" ht="15.75" customHeight="1" x14ac:dyDescent="0.3">
      <c r="E980" s="160"/>
    </row>
    <row r="981" spans="5:5" ht="15.75" customHeight="1" x14ac:dyDescent="0.3">
      <c r="E981" s="160"/>
    </row>
    <row r="982" spans="5:5" ht="15.75" customHeight="1" x14ac:dyDescent="0.3">
      <c r="E982" s="160"/>
    </row>
    <row r="983" spans="5:5" ht="15.75" customHeight="1" x14ac:dyDescent="0.3">
      <c r="E983" s="160"/>
    </row>
    <row r="984" spans="5:5" ht="15.75" customHeight="1" x14ac:dyDescent="0.3">
      <c r="E984" s="160"/>
    </row>
    <row r="985" spans="5:5" ht="15.75" customHeight="1" x14ac:dyDescent="0.3">
      <c r="E985" s="160"/>
    </row>
    <row r="986" spans="5:5" ht="15.75" customHeight="1" x14ac:dyDescent="0.3">
      <c r="E986" s="160"/>
    </row>
    <row r="987" spans="5:5" ht="15.75" customHeight="1" x14ac:dyDescent="0.3">
      <c r="E987" s="160"/>
    </row>
    <row r="988" spans="5:5" ht="15.75" customHeight="1" x14ac:dyDescent="0.3">
      <c r="E988" s="160"/>
    </row>
    <row r="989" spans="5:5" ht="15.75" customHeight="1" x14ac:dyDescent="0.3">
      <c r="E989" s="160"/>
    </row>
    <row r="990" spans="5:5" ht="15.75" customHeight="1" x14ac:dyDescent="0.3">
      <c r="E990" s="160"/>
    </row>
    <row r="991" spans="5:5" ht="15.75" customHeight="1" x14ac:dyDescent="0.3">
      <c r="E991" s="160"/>
    </row>
    <row r="992" spans="5:5" ht="15.75" customHeight="1" x14ac:dyDescent="0.3">
      <c r="E992" s="160"/>
    </row>
    <row r="993" spans="5:5" ht="15.75" customHeight="1" x14ac:dyDescent="0.3">
      <c r="E993" s="160"/>
    </row>
    <row r="994" spans="5:5" ht="15.75" customHeight="1" x14ac:dyDescent="0.3">
      <c r="E994" s="160"/>
    </row>
    <row r="995" spans="5:5" ht="15.75" customHeight="1" x14ac:dyDescent="0.3">
      <c r="E995" s="160"/>
    </row>
    <row r="996" spans="5:5" ht="15.75" customHeight="1" x14ac:dyDescent="0.3">
      <c r="E996" s="160"/>
    </row>
    <row r="997" spans="5:5" ht="15.75" customHeight="1" x14ac:dyDescent="0.3">
      <c r="E997" s="160"/>
    </row>
    <row r="998" spans="5:5" ht="15.75" customHeight="1" x14ac:dyDescent="0.3">
      <c r="E998" s="160"/>
    </row>
    <row r="999" spans="5:5" ht="15.75" customHeight="1" x14ac:dyDescent="0.3">
      <c r="E999" s="160"/>
    </row>
    <row r="1000" spans="5:5" ht="15.75" customHeight="1" x14ac:dyDescent="0.3">
      <c r="E1000" s="160"/>
    </row>
    <row r="1001" spans="5:5" ht="15.75" customHeight="1" x14ac:dyDescent="0.3">
      <c r="E1001" s="160"/>
    </row>
    <row r="1002" spans="5:5" ht="15.75" customHeight="1" x14ac:dyDescent="0.3">
      <c r="E1002" s="160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N46"/>
  <sheetViews>
    <sheetView topLeftCell="A10" zoomScale="90" zoomScaleNormal="90" workbookViewId="0">
      <selection activeCell="I15" sqref="I15"/>
    </sheetView>
  </sheetViews>
  <sheetFormatPr baseColWidth="10" defaultColWidth="11.44140625" defaultRowHeight="13.8" x14ac:dyDescent="0.3"/>
  <cols>
    <col min="1" max="1" width="5.44140625" style="244" customWidth="1"/>
    <col min="2" max="2" width="7.109375" style="244" customWidth="1"/>
    <col min="3" max="3" width="27" style="244" customWidth="1"/>
    <col min="4" max="4" width="10.44140625" style="244" customWidth="1"/>
    <col min="5" max="5" width="10.33203125" style="244" customWidth="1"/>
    <col min="6" max="6" width="9.33203125" style="244" customWidth="1"/>
    <col min="7" max="8" width="11.44140625" style="244"/>
    <col min="9" max="9" width="13.33203125" style="244" customWidth="1"/>
    <col min="10" max="11" width="12.88671875" style="244" customWidth="1"/>
    <col min="12" max="16384" width="11.44140625" style="244"/>
  </cols>
  <sheetData>
    <row r="1" spans="2:11" ht="14.4" thickBot="1" x14ac:dyDescent="0.35"/>
    <row r="2" spans="2:11" x14ac:dyDescent="0.3">
      <c r="B2" s="649" t="s">
        <v>98</v>
      </c>
      <c r="C2" s="650"/>
      <c r="D2" s="650"/>
      <c r="E2" s="650"/>
      <c r="F2" s="650"/>
      <c r="G2" s="650"/>
      <c r="H2" s="650"/>
      <c r="I2" s="650"/>
      <c r="J2" s="650"/>
      <c r="K2" s="651"/>
    </row>
    <row r="3" spans="2:11" x14ac:dyDescent="0.3">
      <c r="B3" s="652" t="s">
        <v>369</v>
      </c>
      <c r="C3" s="653"/>
      <c r="D3" s="653"/>
      <c r="E3" s="653"/>
      <c r="F3" s="653"/>
      <c r="G3" s="653"/>
      <c r="H3" s="653"/>
      <c r="I3" s="653"/>
      <c r="J3" s="653"/>
      <c r="K3" s="654"/>
    </row>
    <row r="4" spans="2:11" ht="9.6" customHeight="1" x14ac:dyDescent="0.3">
      <c r="B4" s="652" t="s">
        <v>157</v>
      </c>
      <c r="C4" s="653"/>
      <c r="D4" s="653"/>
      <c r="E4" s="653"/>
      <c r="F4" s="653"/>
      <c r="G4" s="653"/>
      <c r="H4" s="653"/>
      <c r="I4" s="653"/>
      <c r="J4" s="653"/>
      <c r="K4" s="654"/>
    </row>
    <row r="5" spans="2:11" ht="10.5" customHeight="1" x14ac:dyDescent="0.3">
      <c r="B5" s="652" t="s">
        <v>100</v>
      </c>
      <c r="C5" s="653"/>
      <c r="D5" s="653"/>
      <c r="E5" s="653"/>
      <c r="F5" s="653"/>
      <c r="G5" s="653"/>
      <c r="H5" s="653"/>
      <c r="I5" s="653"/>
      <c r="J5" s="653"/>
      <c r="K5" s="654"/>
    </row>
    <row r="6" spans="2:11" x14ac:dyDescent="0.3">
      <c r="B6" s="655" t="s">
        <v>101</v>
      </c>
      <c r="C6" s="656"/>
      <c r="D6" s="275" t="s">
        <v>73</v>
      </c>
      <c r="E6" s="275" t="s">
        <v>102</v>
      </c>
      <c r="F6" s="656" t="s">
        <v>103</v>
      </c>
      <c r="G6" s="656"/>
      <c r="H6" s="656"/>
      <c r="I6" s="656"/>
      <c r="J6" s="656"/>
      <c r="K6" s="657"/>
    </row>
    <row r="7" spans="2:11" ht="39" customHeight="1" x14ac:dyDescent="0.3">
      <c r="B7" s="658" t="s">
        <v>104</v>
      </c>
      <c r="C7" s="659"/>
      <c r="D7" s="242" t="s">
        <v>34</v>
      </c>
      <c r="E7" s="239">
        <v>1</v>
      </c>
      <c r="F7" s="647" t="s">
        <v>376</v>
      </c>
      <c r="G7" s="647"/>
      <c r="H7" s="647"/>
      <c r="I7" s="647"/>
      <c r="J7" s="647"/>
      <c r="K7" s="648"/>
    </row>
    <row r="8" spans="2:11" ht="15" customHeight="1" x14ac:dyDescent="0.3">
      <c r="B8" s="658" t="s">
        <v>158</v>
      </c>
      <c r="C8" s="659"/>
      <c r="D8" s="242" t="s">
        <v>92</v>
      </c>
      <c r="E8" s="276">
        <v>400</v>
      </c>
      <c r="F8" s="647" t="s">
        <v>373</v>
      </c>
      <c r="G8" s="647"/>
      <c r="H8" s="647"/>
      <c r="I8" s="647"/>
      <c r="J8" s="647"/>
      <c r="K8" s="648"/>
    </row>
    <row r="9" spans="2:11" x14ac:dyDescent="0.3">
      <c r="B9" s="658" t="s">
        <v>159</v>
      </c>
      <c r="C9" s="659"/>
      <c r="D9" s="242" t="s">
        <v>160</v>
      </c>
      <c r="E9" s="277">
        <v>0.1</v>
      </c>
      <c r="F9" s="647"/>
      <c r="G9" s="647"/>
      <c r="H9" s="647"/>
      <c r="I9" s="647"/>
      <c r="J9" s="647"/>
      <c r="K9" s="648"/>
    </row>
    <row r="10" spans="2:11" ht="15" customHeight="1" x14ac:dyDescent="0.3">
      <c r="B10" s="645" t="s">
        <v>161</v>
      </c>
      <c r="C10" s="646"/>
      <c r="D10" s="242" t="s">
        <v>44</v>
      </c>
      <c r="E10" s="241">
        <f>0.5*E8</f>
        <v>200</v>
      </c>
      <c r="F10" s="647" t="s">
        <v>162</v>
      </c>
      <c r="G10" s="647"/>
      <c r="H10" s="647"/>
      <c r="I10" s="647"/>
      <c r="J10" s="647"/>
      <c r="K10" s="648"/>
    </row>
    <row r="11" spans="2:11" ht="15" customHeight="1" x14ac:dyDescent="0.3">
      <c r="B11" s="645" t="s">
        <v>163</v>
      </c>
      <c r="C11" s="646"/>
      <c r="D11" s="242" t="s">
        <v>44</v>
      </c>
      <c r="E11" s="241">
        <f>0.02*E8</f>
        <v>8</v>
      </c>
      <c r="F11" s="647" t="s">
        <v>164</v>
      </c>
      <c r="G11" s="647"/>
      <c r="H11" s="647"/>
      <c r="I11" s="647"/>
      <c r="J11" s="647"/>
      <c r="K11" s="648"/>
    </row>
    <row r="12" spans="2:11" ht="15" customHeight="1" x14ac:dyDescent="0.3">
      <c r="B12" s="645" t="s">
        <v>165</v>
      </c>
      <c r="C12" s="646"/>
      <c r="D12" s="242" t="s">
        <v>44</v>
      </c>
      <c r="E12" s="239">
        <v>1</v>
      </c>
      <c r="F12" s="647" t="s">
        <v>166</v>
      </c>
      <c r="G12" s="647"/>
      <c r="H12" s="647"/>
      <c r="I12" s="647"/>
      <c r="J12" s="647"/>
      <c r="K12" s="648"/>
    </row>
    <row r="13" spans="2:11" ht="15" customHeight="1" x14ac:dyDescent="0.3">
      <c r="B13" s="645" t="s">
        <v>167</v>
      </c>
      <c r="C13" s="646"/>
      <c r="D13" s="242" t="s">
        <v>44</v>
      </c>
      <c r="E13" s="240">
        <f>0.005*E8</f>
        <v>2</v>
      </c>
      <c r="F13" s="647" t="s">
        <v>168</v>
      </c>
      <c r="G13" s="647"/>
      <c r="H13" s="647"/>
      <c r="I13" s="647"/>
      <c r="J13" s="647"/>
      <c r="K13" s="648"/>
    </row>
    <row r="14" spans="2:11" ht="15" customHeight="1" x14ac:dyDescent="0.3">
      <c r="B14" s="638" t="s">
        <v>123</v>
      </c>
      <c r="C14" s="639"/>
      <c r="D14" s="639"/>
      <c r="E14" s="639"/>
      <c r="F14" s="639"/>
      <c r="G14" s="639"/>
      <c r="H14" s="639"/>
      <c r="I14" s="640">
        <v>1</v>
      </c>
      <c r="J14" s="641"/>
      <c r="K14" s="642"/>
    </row>
    <row r="15" spans="2:11" ht="27.6" x14ac:dyDescent="0.3">
      <c r="B15" s="247" t="s">
        <v>124</v>
      </c>
      <c r="C15" s="248" t="s">
        <v>331</v>
      </c>
      <c r="D15" s="248" t="s">
        <v>382</v>
      </c>
      <c r="E15" s="248" t="s">
        <v>102</v>
      </c>
      <c r="F15" s="248" t="s">
        <v>383</v>
      </c>
      <c r="G15" s="248" t="s">
        <v>332</v>
      </c>
      <c r="H15" s="248" t="s">
        <v>384</v>
      </c>
      <c r="I15" s="248" t="s">
        <v>385</v>
      </c>
      <c r="J15" s="248" t="s">
        <v>386</v>
      </c>
      <c r="K15" s="249" t="s">
        <v>387</v>
      </c>
    </row>
    <row r="16" spans="2:11" x14ac:dyDescent="0.3">
      <c r="B16" s="254">
        <v>1</v>
      </c>
      <c r="C16" s="251" t="s">
        <v>131</v>
      </c>
      <c r="D16" s="235"/>
      <c r="E16" s="235"/>
      <c r="F16" s="235"/>
      <c r="G16" s="235"/>
      <c r="H16" s="235"/>
      <c r="I16" s="235"/>
      <c r="J16" s="235"/>
      <c r="K16" s="253"/>
    </row>
    <row r="17" spans="2:14" x14ac:dyDescent="0.3">
      <c r="B17" s="254" t="s">
        <v>132</v>
      </c>
      <c r="C17" s="235" t="s">
        <v>50</v>
      </c>
      <c r="D17" s="235" t="s">
        <v>36</v>
      </c>
      <c r="E17" s="235">
        <f>E8</f>
        <v>400</v>
      </c>
      <c r="F17" s="235">
        <f>Parámetros!G35</f>
        <v>1083</v>
      </c>
      <c r="G17" s="234">
        <f>E17*F17</f>
        <v>433200</v>
      </c>
      <c r="H17" s="235">
        <f>I$14</f>
        <v>1</v>
      </c>
      <c r="I17" s="255">
        <f>G17*H17</f>
        <v>433200</v>
      </c>
      <c r="J17" s="255">
        <f>I17-K17</f>
        <v>433200</v>
      </c>
      <c r="K17" s="253"/>
    </row>
    <row r="18" spans="2:14" x14ac:dyDescent="0.3">
      <c r="B18" s="254" t="s">
        <v>133</v>
      </c>
      <c r="C18" s="235" t="s">
        <v>51</v>
      </c>
      <c r="D18" s="235" t="s">
        <v>36</v>
      </c>
      <c r="E18" s="235">
        <f>E8</f>
        <v>400</v>
      </c>
      <c r="F18" s="235">
        <f>Parámetros!G36</f>
        <v>520</v>
      </c>
      <c r="G18" s="234">
        <f t="shared" ref="G18:G26" si="0">E18*F18</f>
        <v>208000</v>
      </c>
      <c r="H18" s="235">
        <f t="shared" ref="H18:H26" si="1">I$14</f>
        <v>1</v>
      </c>
      <c r="I18" s="255">
        <f t="shared" ref="I18:I26" si="2">G18*H18</f>
        <v>208000</v>
      </c>
      <c r="J18" s="255">
        <f t="shared" ref="J18:J26" si="3">I18-K18</f>
        <v>208000</v>
      </c>
      <c r="K18" s="253"/>
      <c r="N18" s="244">
        <v>2808598</v>
      </c>
    </row>
    <row r="19" spans="2:14" x14ac:dyDescent="0.3">
      <c r="B19" s="254" t="s">
        <v>134</v>
      </c>
      <c r="C19" s="235" t="s">
        <v>52</v>
      </c>
      <c r="D19" s="235" t="s">
        <v>38</v>
      </c>
      <c r="E19" s="235">
        <f>E8</f>
        <v>400</v>
      </c>
      <c r="F19" s="235">
        <f>Parámetros!G37</f>
        <v>1083</v>
      </c>
      <c r="G19" s="234">
        <f t="shared" si="0"/>
        <v>433200</v>
      </c>
      <c r="H19" s="235">
        <f t="shared" si="1"/>
        <v>1</v>
      </c>
      <c r="I19" s="255">
        <f t="shared" si="2"/>
        <v>433200</v>
      </c>
      <c r="J19" s="255">
        <f t="shared" si="3"/>
        <v>433200</v>
      </c>
      <c r="K19" s="253"/>
    </row>
    <row r="20" spans="2:14" x14ac:dyDescent="0.3">
      <c r="B20" s="254" t="s">
        <v>135</v>
      </c>
      <c r="C20" s="235" t="s">
        <v>53</v>
      </c>
      <c r="D20" s="235" t="s">
        <v>54</v>
      </c>
      <c r="E20" s="235">
        <f>E8</f>
        <v>400</v>
      </c>
      <c r="F20" s="235">
        <f>Parámetros!G38</f>
        <v>929</v>
      </c>
      <c r="G20" s="234">
        <f t="shared" si="0"/>
        <v>371600</v>
      </c>
      <c r="H20" s="235">
        <f t="shared" si="1"/>
        <v>1</v>
      </c>
      <c r="I20" s="255">
        <f t="shared" si="2"/>
        <v>371600</v>
      </c>
      <c r="J20" s="255">
        <f t="shared" si="3"/>
        <v>371600</v>
      </c>
      <c r="K20" s="253"/>
    </row>
    <row r="21" spans="2:14" x14ac:dyDescent="0.3">
      <c r="B21" s="254" t="s">
        <v>136</v>
      </c>
      <c r="C21" s="235" t="s">
        <v>55</v>
      </c>
      <c r="D21" s="235" t="s">
        <v>54</v>
      </c>
      <c r="E21" s="235">
        <f>E8</f>
        <v>400</v>
      </c>
      <c r="F21" s="235">
        <f>Parámetros!G38</f>
        <v>929</v>
      </c>
      <c r="G21" s="234">
        <f t="shared" si="0"/>
        <v>371600</v>
      </c>
      <c r="H21" s="235">
        <f t="shared" si="1"/>
        <v>1</v>
      </c>
      <c r="I21" s="255">
        <f t="shared" si="2"/>
        <v>371600</v>
      </c>
      <c r="J21" s="255">
        <f t="shared" si="3"/>
        <v>-178400</v>
      </c>
      <c r="K21" s="256">
        <v>550000</v>
      </c>
    </row>
    <row r="22" spans="2:14" x14ac:dyDescent="0.3">
      <c r="B22" s="278" t="s">
        <v>137</v>
      </c>
      <c r="C22" s="311" t="s">
        <v>60</v>
      </c>
      <c r="D22" s="235" t="s">
        <v>54</v>
      </c>
      <c r="E22" s="235">
        <f>ROUND(E8*E9,0)</f>
        <v>40</v>
      </c>
      <c r="F22" s="235">
        <f>Parámetros!G44</f>
        <v>1083</v>
      </c>
      <c r="G22" s="234">
        <f t="shared" si="0"/>
        <v>43320</v>
      </c>
      <c r="H22" s="235">
        <f t="shared" ref="H22" si="4">I$14</f>
        <v>1</v>
      </c>
      <c r="I22" s="255">
        <f t="shared" ref="I22" si="5">G22*H22</f>
        <v>43320</v>
      </c>
      <c r="J22" s="255">
        <f t="shared" ref="J22" si="6">I22-K22</f>
        <v>43320</v>
      </c>
      <c r="K22" s="253"/>
    </row>
    <row r="23" spans="2:14" x14ac:dyDescent="0.3">
      <c r="B23" s="278" t="s">
        <v>138</v>
      </c>
      <c r="C23" s="235" t="s">
        <v>56</v>
      </c>
      <c r="D23" s="235" t="s">
        <v>54</v>
      </c>
      <c r="E23" s="235">
        <f>ROUND(E8*E9,0)</f>
        <v>40</v>
      </c>
      <c r="F23" s="235">
        <f>Parámetros!G40</f>
        <v>867</v>
      </c>
      <c r="G23" s="234">
        <f t="shared" si="0"/>
        <v>34680</v>
      </c>
      <c r="H23" s="235">
        <f t="shared" si="1"/>
        <v>1</v>
      </c>
      <c r="I23" s="255">
        <f t="shared" si="2"/>
        <v>34680</v>
      </c>
      <c r="J23" s="255">
        <f t="shared" si="3"/>
        <v>34680</v>
      </c>
      <c r="K23" s="253"/>
    </row>
    <row r="24" spans="2:14" x14ac:dyDescent="0.3">
      <c r="B24" s="278" t="s">
        <v>139</v>
      </c>
      <c r="C24" s="235" t="s">
        <v>57</v>
      </c>
      <c r="D24" s="235" t="s">
        <v>54</v>
      </c>
      <c r="E24" s="235">
        <f>E8</f>
        <v>400</v>
      </c>
      <c r="F24" s="235">
        <f>Parámetros!G41</f>
        <v>433</v>
      </c>
      <c r="G24" s="234">
        <f>E24*F24</f>
        <v>173200</v>
      </c>
      <c r="H24" s="235">
        <f t="shared" si="1"/>
        <v>1</v>
      </c>
      <c r="I24" s="255">
        <f t="shared" si="2"/>
        <v>173200</v>
      </c>
      <c r="J24" s="255">
        <f t="shared" si="3"/>
        <v>173200</v>
      </c>
      <c r="K24" s="253"/>
    </row>
    <row r="25" spans="2:14" x14ac:dyDescent="0.3">
      <c r="B25" s="278" t="s">
        <v>140</v>
      </c>
      <c r="C25" s="235" t="s">
        <v>58</v>
      </c>
      <c r="D25" s="235" t="s">
        <v>54</v>
      </c>
      <c r="E25" s="235">
        <f>E8</f>
        <v>400</v>
      </c>
      <c r="F25" s="235">
        <f>Parámetros!G42</f>
        <v>325</v>
      </c>
      <c r="G25" s="234">
        <f t="shared" si="0"/>
        <v>130000</v>
      </c>
      <c r="H25" s="235">
        <f t="shared" si="1"/>
        <v>1</v>
      </c>
      <c r="I25" s="255">
        <f t="shared" si="2"/>
        <v>130000</v>
      </c>
      <c r="J25" s="255">
        <f t="shared" si="3"/>
        <v>130000</v>
      </c>
      <c r="K25" s="253"/>
    </row>
    <row r="26" spans="2:14" x14ac:dyDescent="0.3">
      <c r="B26" s="278" t="s">
        <v>187</v>
      </c>
      <c r="C26" s="235" t="s">
        <v>59</v>
      </c>
      <c r="D26" s="235" t="s">
        <v>44</v>
      </c>
      <c r="E26" s="243">
        <f>ROUND(+E29*2+E30+E31+E32+E33,0)</f>
        <v>1011</v>
      </c>
      <c r="F26" s="235">
        <f>Parámetros!G43</f>
        <v>371</v>
      </c>
      <c r="G26" s="234">
        <f t="shared" si="0"/>
        <v>375081</v>
      </c>
      <c r="H26" s="235">
        <f t="shared" si="1"/>
        <v>1</v>
      </c>
      <c r="I26" s="255">
        <f t="shared" si="2"/>
        <v>375081</v>
      </c>
      <c r="J26" s="255">
        <f t="shared" si="3"/>
        <v>0</v>
      </c>
      <c r="K26" s="256">
        <f>I26</f>
        <v>375081</v>
      </c>
    </row>
    <row r="27" spans="2:14" x14ac:dyDescent="0.3">
      <c r="B27" s="638" t="s">
        <v>141</v>
      </c>
      <c r="C27" s="639"/>
      <c r="D27" s="639"/>
      <c r="E27" s="235"/>
      <c r="F27" s="235"/>
      <c r="G27" s="257">
        <f>SUM(G17:G26)</f>
        <v>2573881</v>
      </c>
      <c r="H27" s="257"/>
      <c r="I27" s="257">
        <f t="shared" ref="I27:K27" si="7">SUM(I17:I26)</f>
        <v>2573881</v>
      </c>
      <c r="J27" s="257">
        <f t="shared" si="7"/>
        <v>1648800</v>
      </c>
      <c r="K27" s="260">
        <f t="shared" si="7"/>
        <v>925081</v>
      </c>
      <c r="M27" s="271"/>
    </row>
    <row r="28" spans="2:14" x14ac:dyDescent="0.3">
      <c r="B28" s="254">
        <v>2</v>
      </c>
      <c r="C28" s="251" t="s">
        <v>142</v>
      </c>
      <c r="D28" s="235"/>
      <c r="E28" s="235"/>
      <c r="F28" s="235"/>
      <c r="G28" s="235"/>
      <c r="H28" s="235"/>
      <c r="I28" s="235"/>
      <c r="J28" s="235"/>
      <c r="K28" s="253"/>
    </row>
    <row r="29" spans="2:14" x14ac:dyDescent="0.3">
      <c r="B29" s="254" t="s">
        <v>143</v>
      </c>
      <c r="C29" s="235" t="s">
        <v>92</v>
      </c>
      <c r="D29" s="235" t="s">
        <v>73</v>
      </c>
      <c r="E29" s="235">
        <f>E8</f>
        <v>400</v>
      </c>
      <c r="F29" s="235"/>
      <c r="G29" s="234">
        <f t="shared" ref="G29:G33" si="8">E29*F29</f>
        <v>0</v>
      </c>
      <c r="H29" s="235"/>
      <c r="I29" s="255">
        <f t="shared" ref="I29:I33" si="9">G29*H29</f>
        <v>0</v>
      </c>
      <c r="J29" s="255">
        <f t="shared" ref="J29:J33" si="10">I29-K29</f>
        <v>0</v>
      </c>
      <c r="K29" s="253"/>
    </row>
    <row r="30" spans="2:14" x14ac:dyDescent="0.3">
      <c r="B30" s="254" t="s">
        <v>144</v>
      </c>
      <c r="C30" s="235" t="s">
        <v>74</v>
      </c>
      <c r="D30" s="235" t="s">
        <v>44</v>
      </c>
      <c r="E30" s="259">
        <f>E10</f>
        <v>200</v>
      </c>
      <c r="F30" s="234">
        <f>Parámetros!D70</f>
        <v>5490</v>
      </c>
      <c r="G30" s="234">
        <f t="shared" si="8"/>
        <v>1098000</v>
      </c>
      <c r="H30" s="235">
        <f t="shared" ref="H30:H33" si="11">I$14</f>
        <v>1</v>
      </c>
      <c r="I30" s="255">
        <f t="shared" si="9"/>
        <v>1098000</v>
      </c>
      <c r="J30" s="255">
        <f t="shared" si="10"/>
        <v>1098000</v>
      </c>
      <c r="K30" s="253"/>
    </row>
    <row r="31" spans="2:14" x14ac:dyDescent="0.3">
      <c r="B31" s="254" t="s">
        <v>145</v>
      </c>
      <c r="C31" s="235" t="s">
        <v>86</v>
      </c>
      <c r="D31" s="235" t="s">
        <v>44</v>
      </c>
      <c r="E31" s="279">
        <f>E13</f>
        <v>2</v>
      </c>
      <c r="F31" s="234">
        <f>Parámetros!D94</f>
        <v>75000</v>
      </c>
      <c r="G31" s="234">
        <f t="shared" si="8"/>
        <v>150000</v>
      </c>
      <c r="H31" s="235">
        <f t="shared" si="11"/>
        <v>1</v>
      </c>
      <c r="I31" s="255">
        <f t="shared" si="9"/>
        <v>150000</v>
      </c>
      <c r="J31" s="255">
        <f t="shared" si="10"/>
        <v>150000</v>
      </c>
      <c r="K31" s="253"/>
    </row>
    <row r="32" spans="2:14" x14ac:dyDescent="0.3">
      <c r="B32" s="254" t="s">
        <v>146</v>
      </c>
      <c r="C32" s="235" t="s">
        <v>88</v>
      </c>
      <c r="D32" s="235" t="s">
        <v>44</v>
      </c>
      <c r="E32" s="259">
        <f>E11</f>
        <v>8</v>
      </c>
      <c r="F32" s="234">
        <f>Parámetros!D96</f>
        <v>14900</v>
      </c>
      <c r="G32" s="234">
        <f t="shared" si="8"/>
        <v>119200</v>
      </c>
      <c r="H32" s="235">
        <f t="shared" si="11"/>
        <v>1</v>
      </c>
      <c r="I32" s="255">
        <f t="shared" si="9"/>
        <v>119200</v>
      </c>
      <c r="J32" s="255">
        <f t="shared" si="10"/>
        <v>119200</v>
      </c>
      <c r="K32" s="253"/>
    </row>
    <row r="33" spans="2:11" x14ac:dyDescent="0.3">
      <c r="B33" s="254" t="s">
        <v>147</v>
      </c>
      <c r="C33" s="235" t="s">
        <v>91</v>
      </c>
      <c r="D33" s="235" t="s">
        <v>44</v>
      </c>
      <c r="E33" s="235">
        <f>E12</f>
        <v>1</v>
      </c>
      <c r="F33" s="234">
        <f>Parámetros!D98</f>
        <v>64600</v>
      </c>
      <c r="G33" s="234">
        <f t="shared" si="8"/>
        <v>64600</v>
      </c>
      <c r="H33" s="235">
        <f t="shared" si="11"/>
        <v>1</v>
      </c>
      <c r="I33" s="255">
        <f t="shared" si="9"/>
        <v>64600</v>
      </c>
      <c r="J33" s="255">
        <f t="shared" si="10"/>
        <v>64600</v>
      </c>
      <c r="K33" s="253"/>
    </row>
    <row r="34" spans="2:11" x14ac:dyDescent="0.3">
      <c r="B34" s="638" t="s">
        <v>150</v>
      </c>
      <c r="C34" s="639"/>
      <c r="D34" s="639"/>
      <c r="E34" s="235"/>
      <c r="F34" s="235"/>
      <c r="G34" s="262">
        <f>SUM(G29:G33)</f>
        <v>1431800</v>
      </c>
      <c r="H34" s="262"/>
      <c r="I34" s="262">
        <f t="shared" ref="I34:K34" si="12">SUM(I29:I33)</f>
        <v>1431800</v>
      </c>
      <c r="J34" s="262">
        <f t="shared" si="12"/>
        <v>1431800</v>
      </c>
      <c r="K34" s="265">
        <f t="shared" si="12"/>
        <v>0</v>
      </c>
    </row>
    <row r="35" spans="2:11" x14ac:dyDescent="0.3">
      <c r="B35" s="254">
        <v>3</v>
      </c>
      <c r="C35" s="251" t="s">
        <v>151</v>
      </c>
      <c r="D35" s="235"/>
      <c r="E35" s="235"/>
      <c r="F35" s="235"/>
      <c r="G35" s="235"/>
      <c r="H35" s="235"/>
      <c r="I35" s="235"/>
      <c r="J35" s="235"/>
      <c r="K35" s="253"/>
    </row>
    <row r="36" spans="2:11" x14ac:dyDescent="0.3">
      <c r="B36" s="254" t="s">
        <v>169</v>
      </c>
      <c r="C36" s="235" t="s">
        <v>5</v>
      </c>
      <c r="D36" s="280">
        <v>0.05</v>
      </c>
      <c r="E36" s="235">
        <v>1</v>
      </c>
      <c r="F36" s="255">
        <f>ROUND(D36*G27,0)</f>
        <v>128694</v>
      </c>
      <c r="G36" s="234">
        <f t="shared" ref="G36:G37" si="13">E36*F36</f>
        <v>128694</v>
      </c>
      <c r="H36" s="235">
        <f t="shared" ref="H36:H37" si="14">I$14</f>
        <v>1</v>
      </c>
      <c r="I36" s="255">
        <f t="shared" ref="I36:I37" si="15">G36*H36</f>
        <v>128694</v>
      </c>
      <c r="J36" s="255">
        <f t="shared" ref="J36:J37" si="16">I36-K36</f>
        <v>0</v>
      </c>
      <c r="K36" s="256">
        <f>I36</f>
        <v>128694</v>
      </c>
    </row>
    <row r="37" spans="2:11" x14ac:dyDescent="0.3">
      <c r="B37" s="254" t="s">
        <v>152</v>
      </c>
      <c r="C37" s="235" t="s">
        <v>7</v>
      </c>
      <c r="D37" s="280">
        <v>0.2</v>
      </c>
      <c r="E37" s="235">
        <v>1</v>
      </c>
      <c r="F37" s="255">
        <f>ROUND(D37*G34,0)</f>
        <v>286360</v>
      </c>
      <c r="G37" s="234">
        <f t="shared" si="13"/>
        <v>286360</v>
      </c>
      <c r="H37" s="235">
        <f t="shared" si="14"/>
        <v>1</v>
      </c>
      <c r="I37" s="255">
        <f t="shared" si="15"/>
        <v>286360</v>
      </c>
      <c r="J37" s="255">
        <f t="shared" si="16"/>
        <v>0</v>
      </c>
      <c r="K37" s="256">
        <f>I37</f>
        <v>286360</v>
      </c>
    </row>
    <row r="38" spans="2:11" x14ac:dyDescent="0.3">
      <c r="B38" s="638" t="s">
        <v>153</v>
      </c>
      <c r="C38" s="639"/>
      <c r="D38" s="639"/>
      <c r="E38" s="235"/>
      <c r="F38" s="235"/>
      <c r="G38" s="262">
        <f>SUM(G36:G37)</f>
        <v>415054</v>
      </c>
      <c r="H38" s="262"/>
      <c r="I38" s="262">
        <f t="shared" ref="I38:K38" si="17">SUM(I36:I37)</f>
        <v>415054</v>
      </c>
      <c r="J38" s="262">
        <f t="shared" si="17"/>
        <v>0</v>
      </c>
      <c r="K38" s="265">
        <f t="shared" si="17"/>
        <v>415054</v>
      </c>
    </row>
    <row r="39" spans="2:11" x14ac:dyDescent="0.3">
      <c r="B39" s="638" t="s">
        <v>154</v>
      </c>
      <c r="C39" s="639"/>
      <c r="D39" s="639"/>
      <c r="E39" s="235"/>
      <c r="F39" s="235"/>
      <c r="G39" s="262">
        <f>G38+G34+G27</f>
        <v>4420735</v>
      </c>
      <c r="H39" s="262"/>
      <c r="I39" s="262">
        <f t="shared" ref="I39:K39" si="18">I38+I34+I27</f>
        <v>4420735</v>
      </c>
      <c r="J39" s="262">
        <f t="shared" si="18"/>
        <v>3080600</v>
      </c>
      <c r="K39" s="265">
        <f t="shared" si="18"/>
        <v>1340135</v>
      </c>
    </row>
    <row r="40" spans="2:11" x14ac:dyDescent="0.3">
      <c r="B40" s="254">
        <v>4</v>
      </c>
      <c r="C40" s="235" t="s">
        <v>155</v>
      </c>
      <c r="D40" s="280">
        <v>0.15</v>
      </c>
      <c r="E40" s="235">
        <v>1</v>
      </c>
      <c r="F40" s="234">
        <f>ROUND(D40*G39,0)</f>
        <v>663110</v>
      </c>
      <c r="G40" s="234">
        <f t="shared" ref="G40" si="19">E40*F40</f>
        <v>663110</v>
      </c>
      <c r="H40" s="235">
        <f t="shared" ref="H40" si="20">I$14</f>
        <v>1</v>
      </c>
      <c r="I40" s="255">
        <f t="shared" ref="I40" si="21">G40*H40</f>
        <v>663110</v>
      </c>
      <c r="J40" s="255">
        <f t="shared" ref="J40" si="22">I40-K40</f>
        <v>0</v>
      </c>
      <c r="K40" s="256">
        <f>I40</f>
        <v>663110</v>
      </c>
    </row>
    <row r="41" spans="2:11" ht="14.4" thickBot="1" x14ac:dyDescent="0.35">
      <c r="B41" s="643" t="s">
        <v>128</v>
      </c>
      <c r="C41" s="644"/>
      <c r="D41" s="644"/>
      <c r="E41" s="266"/>
      <c r="F41" s="266"/>
      <c r="G41" s="267">
        <f>G39+G40</f>
        <v>5083845</v>
      </c>
      <c r="H41" s="267"/>
      <c r="I41" s="267">
        <f t="shared" ref="I41:K41" si="23">I39+I40</f>
        <v>5083845</v>
      </c>
      <c r="J41" s="267">
        <f t="shared" si="23"/>
        <v>3080600</v>
      </c>
      <c r="K41" s="269">
        <f t="shared" si="23"/>
        <v>2003245</v>
      </c>
    </row>
    <row r="44" spans="2:11" x14ac:dyDescent="0.3">
      <c r="G44" s="270"/>
      <c r="I44" s="271">
        <f>I41*0.3</f>
        <v>1525153.5</v>
      </c>
      <c r="K44" s="271">
        <f>I44-K41</f>
        <v>-478091.5</v>
      </c>
    </row>
    <row r="46" spans="2:11" x14ac:dyDescent="0.3">
      <c r="G46" s="271"/>
    </row>
  </sheetData>
  <mergeCells count="26">
    <mergeCell ref="B41:D41"/>
    <mergeCell ref="B14:H14"/>
    <mergeCell ref="I14:K14"/>
    <mergeCell ref="B27:D27"/>
    <mergeCell ref="B34:D34"/>
    <mergeCell ref="B38:D38"/>
    <mergeCell ref="B39:D39"/>
    <mergeCell ref="B11:C11"/>
    <mergeCell ref="F11:K11"/>
    <mergeCell ref="B12:C12"/>
    <mergeCell ref="F12:K12"/>
    <mergeCell ref="B13:C13"/>
    <mergeCell ref="F13:K13"/>
    <mergeCell ref="B10:C10"/>
    <mergeCell ref="F10:K10"/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9"/>
    <mergeCell ref="B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M49"/>
  <sheetViews>
    <sheetView topLeftCell="A2" workbookViewId="0">
      <selection activeCell="I16" sqref="I16"/>
    </sheetView>
  </sheetViews>
  <sheetFormatPr baseColWidth="10" defaultColWidth="14.44140625" defaultRowHeight="13.8" x14ac:dyDescent="0.3"/>
  <cols>
    <col min="1" max="1" width="6.109375" style="244" customWidth="1"/>
    <col min="2" max="2" width="7" style="244" customWidth="1"/>
    <col min="3" max="3" width="27.44140625" style="244" customWidth="1"/>
    <col min="4" max="4" width="8.44140625" style="244" customWidth="1"/>
    <col min="5" max="5" width="8.6640625" style="244" customWidth="1"/>
    <col min="6" max="7" width="10.44140625" style="244" customWidth="1"/>
    <col min="8" max="8" width="6.5546875" style="244" customWidth="1"/>
    <col min="9" max="10" width="12.6640625" style="244" bestFit="1" customWidth="1"/>
    <col min="11" max="11" width="11.5546875" style="244" bestFit="1" customWidth="1"/>
    <col min="12" max="26" width="10.6640625" style="244" customWidth="1"/>
    <col min="27" max="16384" width="14.44140625" style="244"/>
  </cols>
  <sheetData>
    <row r="1" spans="2:11" ht="14.4" thickBot="1" x14ac:dyDescent="0.35"/>
    <row r="2" spans="2:11" x14ac:dyDescent="0.3">
      <c r="B2" s="625" t="s">
        <v>98</v>
      </c>
      <c r="C2" s="682"/>
      <c r="D2" s="682"/>
      <c r="E2" s="682"/>
      <c r="F2" s="682"/>
      <c r="G2" s="682"/>
      <c r="H2" s="682"/>
      <c r="I2" s="682"/>
      <c r="J2" s="682"/>
      <c r="K2" s="683"/>
    </row>
    <row r="3" spans="2:11" x14ac:dyDescent="0.3">
      <c r="B3" s="628" t="s">
        <v>369</v>
      </c>
      <c r="C3" s="677"/>
      <c r="D3" s="677"/>
      <c r="E3" s="677"/>
      <c r="F3" s="677"/>
      <c r="G3" s="677"/>
      <c r="H3" s="677"/>
      <c r="I3" s="677"/>
      <c r="J3" s="677"/>
      <c r="K3" s="678"/>
    </row>
    <row r="4" spans="2:11" x14ac:dyDescent="0.3">
      <c r="B4" s="628" t="s">
        <v>329</v>
      </c>
      <c r="C4" s="677"/>
      <c r="D4" s="677"/>
      <c r="E4" s="677"/>
      <c r="F4" s="677"/>
      <c r="G4" s="677"/>
      <c r="H4" s="677"/>
      <c r="I4" s="677"/>
      <c r="J4" s="677"/>
      <c r="K4" s="678"/>
    </row>
    <row r="5" spans="2:11" x14ac:dyDescent="0.3">
      <c r="B5" s="628" t="s">
        <v>100</v>
      </c>
      <c r="C5" s="677"/>
      <c r="D5" s="677"/>
      <c r="E5" s="677"/>
      <c r="F5" s="677"/>
      <c r="G5" s="677"/>
      <c r="H5" s="677"/>
      <c r="I5" s="677"/>
      <c r="J5" s="677"/>
      <c r="K5" s="678"/>
    </row>
    <row r="6" spans="2:11" x14ac:dyDescent="0.3">
      <c r="B6" s="684" t="s">
        <v>331</v>
      </c>
      <c r="C6" s="662"/>
      <c r="D6" s="281" t="s">
        <v>73</v>
      </c>
      <c r="E6" s="281" t="s">
        <v>102</v>
      </c>
      <c r="F6" s="685" t="s">
        <v>103</v>
      </c>
      <c r="G6" s="661"/>
      <c r="H6" s="661"/>
      <c r="I6" s="661"/>
      <c r="J6" s="661"/>
      <c r="K6" s="668"/>
    </row>
    <row r="7" spans="2:11" ht="30.75" customHeight="1" x14ac:dyDescent="0.3">
      <c r="B7" s="672" t="s">
        <v>104</v>
      </c>
      <c r="C7" s="662"/>
      <c r="D7" s="282" t="s">
        <v>173</v>
      </c>
      <c r="E7" s="282">
        <v>1</v>
      </c>
      <c r="F7" s="667" t="s">
        <v>330</v>
      </c>
      <c r="G7" s="661"/>
      <c r="H7" s="661"/>
      <c r="I7" s="661"/>
      <c r="J7" s="661"/>
      <c r="K7" s="668"/>
    </row>
    <row r="8" spans="2:11" ht="15" customHeight="1" x14ac:dyDescent="0.3">
      <c r="B8" s="672" t="s">
        <v>175</v>
      </c>
      <c r="C8" s="662"/>
      <c r="D8" s="282" t="s">
        <v>54</v>
      </c>
      <c r="E8" s="297">
        <v>100</v>
      </c>
      <c r="F8" s="673" t="s">
        <v>390</v>
      </c>
      <c r="G8" s="674"/>
      <c r="H8" s="674"/>
      <c r="I8" s="674"/>
      <c r="J8" s="674"/>
      <c r="K8" s="675"/>
    </row>
    <row r="9" spans="2:11" x14ac:dyDescent="0.3">
      <c r="B9" s="672" t="s">
        <v>176</v>
      </c>
      <c r="C9" s="662"/>
      <c r="D9" s="282" t="s">
        <v>160</v>
      </c>
      <c r="E9" s="283">
        <v>1</v>
      </c>
      <c r="F9" s="676"/>
      <c r="G9" s="677"/>
      <c r="H9" s="677"/>
      <c r="I9" s="677"/>
      <c r="J9" s="677"/>
      <c r="K9" s="678"/>
    </row>
    <row r="10" spans="2:11" x14ac:dyDescent="0.3">
      <c r="B10" s="672" t="s">
        <v>159</v>
      </c>
      <c r="C10" s="662"/>
      <c r="D10" s="282" t="s">
        <v>160</v>
      </c>
      <c r="E10" s="284">
        <v>0.1</v>
      </c>
      <c r="F10" s="679"/>
      <c r="G10" s="680"/>
      <c r="H10" s="680"/>
      <c r="I10" s="680"/>
      <c r="J10" s="680"/>
      <c r="K10" s="681"/>
    </row>
    <row r="11" spans="2:11" ht="15" customHeight="1" x14ac:dyDescent="0.3">
      <c r="B11" s="666" t="s">
        <v>177</v>
      </c>
      <c r="C11" s="662"/>
      <c r="D11" s="282" t="s">
        <v>44</v>
      </c>
      <c r="E11" s="285">
        <f>0.5*E8</f>
        <v>50</v>
      </c>
      <c r="F11" s="667" t="s">
        <v>162</v>
      </c>
      <c r="G11" s="661"/>
      <c r="H11" s="661"/>
      <c r="I11" s="661"/>
      <c r="J11" s="661"/>
      <c r="K11" s="668"/>
    </row>
    <row r="12" spans="2:11" ht="15" customHeight="1" x14ac:dyDescent="0.3">
      <c r="B12" s="666" t="s">
        <v>178</v>
      </c>
      <c r="C12" s="662"/>
      <c r="D12" s="282" t="s">
        <v>44</v>
      </c>
      <c r="E12" s="285">
        <f>0.02*E8</f>
        <v>2</v>
      </c>
      <c r="F12" s="667" t="s">
        <v>164</v>
      </c>
      <c r="G12" s="661"/>
      <c r="H12" s="661"/>
      <c r="I12" s="661"/>
      <c r="J12" s="661"/>
      <c r="K12" s="668"/>
    </row>
    <row r="13" spans="2:11" ht="15" customHeight="1" x14ac:dyDescent="0.3">
      <c r="B13" s="666" t="s">
        <v>179</v>
      </c>
      <c r="C13" s="662"/>
      <c r="D13" s="282" t="s">
        <v>44</v>
      </c>
      <c r="E13" s="282">
        <v>1</v>
      </c>
      <c r="F13" s="667" t="s">
        <v>166</v>
      </c>
      <c r="G13" s="661"/>
      <c r="H13" s="661"/>
      <c r="I13" s="661"/>
      <c r="J13" s="661"/>
      <c r="K13" s="668"/>
    </row>
    <row r="14" spans="2:11" ht="15" customHeight="1" x14ac:dyDescent="0.3">
      <c r="B14" s="666" t="s">
        <v>180</v>
      </c>
      <c r="C14" s="662"/>
      <c r="D14" s="282" t="s">
        <v>44</v>
      </c>
      <c r="E14" s="286">
        <f>0.005*E8</f>
        <v>0.5</v>
      </c>
      <c r="F14" s="667" t="s">
        <v>168</v>
      </c>
      <c r="G14" s="661"/>
      <c r="H14" s="661"/>
      <c r="I14" s="661"/>
      <c r="J14" s="661"/>
      <c r="K14" s="668"/>
    </row>
    <row r="15" spans="2:11" ht="15" customHeight="1" x14ac:dyDescent="0.3">
      <c r="B15" s="660" t="s">
        <v>123</v>
      </c>
      <c r="C15" s="661"/>
      <c r="D15" s="661"/>
      <c r="E15" s="661"/>
      <c r="F15" s="661"/>
      <c r="G15" s="661"/>
      <c r="H15" s="662"/>
      <c r="I15" s="669">
        <v>1</v>
      </c>
      <c r="J15" s="670"/>
      <c r="K15" s="671"/>
    </row>
    <row r="16" spans="2:11" ht="27.6" x14ac:dyDescent="0.3">
      <c r="B16" s="247" t="s">
        <v>124</v>
      </c>
      <c r="C16" s="248" t="s">
        <v>331</v>
      </c>
      <c r="D16" s="248" t="s">
        <v>382</v>
      </c>
      <c r="E16" s="248" t="s">
        <v>102</v>
      </c>
      <c r="F16" s="248" t="s">
        <v>383</v>
      </c>
      <c r="G16" s="248" t="s">
        <v>332</v>
      </c>
      <c r="H16" s="248" t="s">
        <v>384</v>
      </c>
      <c r="I16" s="248" t="s">
        <v>385</v>
      </c>
      <c r="J16" s="248" t="s">
        <v>386</v>
      </c>
      <c r="K16" s="249" t="s">
        <v>387</v>
      </c>
    </row>
    <row r="17" spans="2:13" x14ac:dyDescent="0.3">
      <c r="B17" s="312">
        <v>1</v>
      </c>
      <c r="C17" s="290" t="s">
        <v>131</v>
      </c>
      <c r="D17" s="291"/>
      <c r="E17" s="291"/>
      <c r="F17" s="291"/>
      <c r="G17" s="291"/>
      <c r="H17" s="291"/>
      <c r="I17" s="291"/>
      <c r="J17" s="291"/>
      <c r="K17" s="313"/>
    </row>
    <row r="18" spans="2:13" x14ac:dyDescent="0.3">
      <c r="B18" s="312" t="s">
        <v>132</v>
      </c>
      <c r="C18" s="291" t="s">
        <v>50</v>
      </c>
      <c r="D18" s="291" t="s">
        <v>36</v>
      </c>
      <c r="E18" s="291">
        <f t="shared" ref="E18:E22" si="0">E$8</f>
        <v>100</v>
      </c>
      <c r="F18" s="291">
        <f>Parámetros!G49</f>
        <v>1300</v>
      </c>
      <c r="G18" s="293">
        <f t="shared" ref="G18:G27" si="1">E18*F18</f>
        <v>130000</v>
      </c>
      <c r="H18" s="291">
        <f t="shared" ref="H18:H27" si="2">I$15</f>
        <v>1</v>
      </c>
      <c r="I18" s="293">
        <f t="shared" ref="I18:I27" si="3">G18*H18</f>
        <v>130000</v>
      </c>
      <c r="J18" s="293">
        <f t="shared" ref="J18:J27" si="4">I18-K18</f>
        <v>130000</v>
      </c>
      <c r="K18" s="314"/>
    </row>
    <row r="19" spans="2:13" x14ac:dyDescent="0.3">
      <c r="B19" s="312" t="s">
        <v>133</v>
      </c>
      <c r="C19" s="291" t="s">
        <v>51</v>
      </c>
      <c r="D19" s="291" t="s">
        <v>36</v>
      </c>
      <c r="E19" s="291">
        <f t="shared" si="0"/>
        <v>100</v>
      </c>
      <c r="F19" s="291">
        <f>Parámetros!G50</f>
        <v>650</v>
      </c>
      <c r="G19" s="293">
        <f t="shared" si="1"/>
        <v>65000</v>
      </c>
      <c r="H19" s="291">
        <f t="shared" si="2"/>
        <v>1</v>
      </c>
      <c r="I19" s="293">
        <f t="shared" si="3"/>
        <v>65000</v>
      </c>
      <c r="J19" s="293">
        <f t="shared" si="4"/>
        <v>65000</v>
      </c>
      <c r="K19" s="314"/>
    </row>
    <row r="20" spans="2:13" x14ac:dyDescent="0.3">
      <c r="B20" s="312" t="s">
        <v>134</v>
      </c>
      <c r="C20" s="291" t="s">
        <v>52</v>
      </c>
      <c r="D20" s="291" t="s">
        <v>38</v>
      </c>
      <c r="E20" s="291">
        <f t="shared" si="0"/>
        <v>100</v>
      </c>
      <c r="F20" s="291">
        <f>Parámetros!G51</f>
        <v>1300</v>
      </c>
      <c r="G20" s="293">
        <f t="shared" si="1"/>
        <v>130000</v>
      </c>
      <c r="H20" s="291">
        <f t="shared" si="2"/>
        <v>1</v>
      </c>
      <c r="I20" s="293">
        <f t="shared" si="3"/>
        <v>130000</v>
      </c>
      <c r="J20" s="293">
        <f t="shared" si="4"/>
        <v>130000</v>
      </c>
      <c r="K20" s="314"/>
    </row>
    <row r="21" spans="2:13" ht="15.75" customHeight="1" x14ac:dyDescent="0.3">
      <c r="B21" s="312" t="s">
        <v>135</v>
      </c>
      <c r="C21" s="291" t="s">
        <v>53</v>
      </c>
      <c r="D21" s="291" t="s">
        <v>54</v>
      </c>
      <c r="E21" s="291">
        <f t="shared" si="0"/>
        <v>100</v>
      </c>
      <c r="F21" s="291">
        <f>Parámetros!G52</f>
        <v>1083</v>
      </c>
      <c r="G21" s="293">
        <f t="shared" si="1"/>
        <v>108300</v>
      </c>
      <c r="H21" s="291">
        <f t="shared" si="2"/>
        <v>1</v>
      </c>
      <c r="I21" s="293">
        <f t="shared" si="3"/>
        <v>108300</v>
      </c>
      <c r="J21" s="293">
        <f t="shared" si="4"/>
        <v>108300</v>
      </c>
      <c r="K21" s="314"/>
    </row>
    <row r="22" spans="2:13" ht="15.75" customHeight="1" x14ac:dyDescent="0.3">
      <c r="B22" s="312" t="s">
        <v>136</v>
      </c>
      <c r="C22" s="291" t="s">
        <v>55</v>
      </c>
      <c r="D22" s="291" t="s">
        <v>54</v>
      </c>
      <c r="E22" s="291">
        <f t="shared" si="0"/>
        <v>100</v>
      </c>
      <c r="F22" s="291">
        <f>Parámetros!G53</f>
        <v>1000</v>
      </c>
      <c r="G22" s="293">
        <f t="shared" si="1"/>
        <v>100000</v>
      </c>
      <c r="H22" s="291">
        <f t="shared" si="2"/>
        <v>1</v>
      </c>
      <c r="I22" s="293">
        <f t="shared" si="3"/>
        <v>100000</v>
      </c>
      <c r="J22" s="293">
        <f t="shared" si="4"/>
        <v>100000</v>
      </c>
      <c r="K22" s="314"/>
    </row>
    <row r="23" spans="2:13" ht="15.75" customHeight="1" x14ac:dyDescent="0.3">
      <c r="B23" s="312" t="s">
        <v>137</v>
      </c>
      <c r="C23" s="315" t="s">
        <v>60</v>
      </c>
      <c r="D23" s="235" t="s">
        <v>54</v>
      </c>
      <c r="E23" s="291">
        <f>ROUND(E$8*E10,0)</f>
        <v>10</v>
      </c>
      <c r="F23" s="291">
        <f>Parámetros!G54</f>
        <v>1083</v>
      </c>
      <c r="G23" s="293">
        <f t="shared" ref="G23" si="5">E23*F23</f>
        <v>10830</v>
      </c>
      <c r="H23" s="291">
        <f t="shared" ref="H23" si="6">I$15</f>
        <v>1</v>
      </c>
      <c r="I23" s="293">
        <f t="shared" ref="I23" si="7">G23*H23</f>
        <v>10830</v>
      </c>
      <c r="J23" s="293">
        <f t="shared" ref="J23" si="8">I23-K23</f>
        <v>10830</v>
      </c>
      <c r="K23" s="314"/>
    </row>
    <row r="24" spans="2:13" ht="15.75" customHeight="1" x14ac:dyDescent="0.3">
      <c r="B24" s="312" t="s">
        <v>138</v>
      </c>
      <c r="C24" s="291" t="s">
        <v>56</v>
      </c>
      <c r="D24" s="291" t="s">
        <v>54</v>
      </c>
      <c r="E24" s="291">
        <f>ROUND(E$8*E10,0)</f>
        <v>10</v>
      </c>
      <c r="F24" s="291">
        <f>Parámetros!G54</f>
        <v>1083</v>
      </c>
      <c r="G24" s="293">
        <f t="shared" si="1"/>
        <v>10830</v>
      </c>
      <c r="H24" s="291">
        <f t="shared" si="2"/>
        <v>1</v>
      </c>
      <c r="I24" s="293">
        <f t="shared" si="3"/>
        <v>10830</v>
      </c>
      <c r="J24" s="293">
        <f t="shared" si="4"/>
        <v>10830</v>
      </c>
      <c r="K24" s="314"/>
    </row>
    <row r="25" spans="2:13" ht="15.75" customHeight="1" x14ac:dyDescent="0.3">
      <c r="B25" s="312" t="s">
        <v>139</v>
      </c>
      <c r="C25" s="291" t="s">
        <v>57</v>
      </c>
      <c r="D25" s="291" t="s">
        <v>54</v>
      </c>
      <c r="E25" s="291">
        <f t="shared" ref="E25" si="9">E$8</f>
        <v>100</v>
      </c>
      <c r="F25" s="291">
        <f>Parámetros!G55</f>
        <v>520</v>
      </c>
      <c r="G25" s="293">
        <f t="shared" si="1"/>
        <v>52000</v>
      </c>
      <c r="H25" s="291">
        <f t="shared" si="2"/>
        <v>1</v>
      </c>
      <c r="I25" s="293">
        <f t="shared" si="3"/>
        <v>52000</v>
      </c>
      <c r="J25" s="293">
        <f t="shared" si="4"/>
        <v>52000</v>
      </c>
      <c r="K25" s="314"/>
    </row>
    <row r="26" spans="2:13" ht="15.75" customHeight="1" x14ac:dyDescent="0.3">
      <c r="B26" s="312" t="s">
        <v>140</v>
      </c>
      <c r="C26" s="291" t="s">
        <v>58</v>
      </c>
      <c r="D26" s="291" t="s">
        <v>54</v>
      </c>
      <c r="E26" s="291">
        <f>E$8</f>
        <v>100</v>
      </c>
      <c r="F26" s="291">
        <f>Parámetros!G56</f>
        <v>325</v>
      </c>
      <c r="G26" s="293">
        <f t="shared" si="1"/>
        <v>32500</v>
      </c>
      <c r="H26" s="291">
        <f t="shared" si="2"/>
        <v>1</v>
      </c>
      <c r="I26" s="293">
        <f t="shared" si="3"/>
        <v>32500</v>
      </c>
      <c r="J26" s="293">
        <f t="shared" si="4"/>
        <v>32500</v>
      </c>
      <c r="K26" s="314"/>
    </row>
    <row r="27" spans="2:13" ht="15.75" customHeight="1" x14ac:dyDescent="0.3">
      <c r="B27" s="312" t="s">
        <v>187</v>
      </c>
      <c r="C27" s="291" t="s">
        <v>59</v>
      </c>
      <c r="D27" s="291" t="s">
        <v>44</v>
      </c>
      <c r="E27" s="287">
        <f>ROUND(+E30*5+E31+E32+E33+E34,0)</f>
        <v>554</v>
      </c>
      <c r="F27" s="291">
        <f>Parámetros!G57</f>
        <v>448</v>
      </c>
      <c r="G27" s="293">
        <f t="shared" si="1"/>
        <v>248192</v>
      </c>
      <c r="H27" s="291">
        <f t="shared" si="2"/>
        <v>1</v>
      </c>
      <c r="I27" s="293">
        <f t="shared" si="3"/>
        <v>248192</v>
      </c>
      <c r="J27" s="293">
        <f t="shared" si="4"/>
        <v>-3451808</v>
      </c>
      <c r="K27" s="314">
        <v>3700000</v>
      </c>
    </row>
    <row r="28" spans="2:13" ht="15.75" customHeight="1" x14ac:dyDescent="0.3">
      <c r="B28" s="660" t="s">
        <v>141</v>
      </c>
      <c r="C28" s="661"/>
      <c r="D28" s="662"/>
      <c r="E28" s="291"/>
      <c r="F28" s="291"/>
      <c r="G28" s="294">
        <f>SUM(G18:G27)</f>
        <v>887652</v>
      </c>
      <c r="H28" s="294"/>
      <c r="I28" s="294">
        <f t="shared" ref="I28:K28" si="10">SUM(I18:I27)</f>
        <v>887652</v>
      </c>
      <c r="J28" s="294">
        <f t="shared" si="10"/>
        <v>-2812348</v>
      </c>
      <c r="K28" s="316">
        <f t="shared" si="10"/>
        <v>3700000</v>
      </c>
      <c r="M28" s="292"/>
    </row>
    <row r="29" spans="2:13" ht="15.75" customHeight="1" x14ac:dyDescent="0.3">
      <c r="B29" s="312">
        <v>2</v>
      </c>
      <c r="C29" s="290" t="s">
        <v>142</v>
      </c>
      <c r="D29" s="291"/>
      <c r="E29" s="291"/>
      <c r="F29" s="291"/>
      <c r="G29" s="291"/>
      <c r="H29" s="291"/>
      <c r="I29" s="291"/>
      <c r="J29" s="291"/>
      <c r="K29" s="313"/>
    </row>
    <row r="30" spans="2:13" ht="15.75" customHeight="1" x14ac:dyDescent="0.3">
      <c r="B30" s="312" t="s">
        <v>143</v>
      </c>
      <c r="C30" s="291" t="s">
        <v>92</v>
      </c>
      <c r="D30" s="291" t="s">
        <v>73</v>
      </c>
      <c r="E30" s="291">
        <f>E$8</f>
        <v>100</v>
      </c>
      <c r="F30" s="291"/>
      <c r="G30" s="293">
        <f t="shared" ref="G30:G34" si="11">E30*F30</f>
        <v>0</v>
      </c>
      <c r="H30" s="291">
        <f t="shared" ref="H30:H34" si="12">I$15</f>
        <v>1</v>
      </c>
      <c r="I30" s="293">
        <f t="shared" ref="I30:I34" si="13">G30*H30</f>
        <v>0</v>
      </c>
      <c r="J30" s="293">
        <f t="shared" ref="J30:J34" si="14">I30-K30</f>
        <v>0</v>
      </c>
      <c r="K30" s="313"/>
    </row>
    <row r="31" spans="2:13" ht="15.75" customHeight="1" x14ac:dyDescent="0.3">
      <c r="B31" s="312" t="s">
        <v>144</v>
      </c>
      <c r="C31" s="291" t="s">
        <v>74</v>
      </c>
      <c r="D31" s="291" t="s">
        <v>44</v>
      </c>
      <c r="E31" s="295">
        <f>E11</f>
        <v>50</v>
      </c>
      <c r="F31" s="293">
        <f>Parámetros!D70</f>
        <v>5490</v>
      </c>
      <c r="G31" s="293">
        <f t="shared" si="11"/>
        <v>274500</v>
      </c>
      <c r="H31" s="291">
        <f t="shared" si="12"/>
        <v>1</v>
      </c>
      <c r="I31" s="293">
        <f t="shared" si="13"/>
        <v>274500</v>
      </c>
      <c r="J31" s="293">
        <f t="shared" si="14"/>
        <v>274500</v>
      </c>
      <c r="K31" s="314"/>
    </row>
    <row r="32" spans="2:13" ht="15.75" customHeight="1" x14ac:dyDescent="0.3">
      <c r="B32" s="312" t="s">
        <v>145</v>
      </c>
      <c r="C32" s="291" t="s">
        <v>86</v>
      </c>
      <c r="D32" s="291" t="s">
        <v>44</v>
      </c>
      <c r="E32" s="296">
        <f>E14</f>
        <v>0.5</v>
      </c>
      <c r="F32" s="293">
        <f>Parámetros!D94</f>
        <v>75000</v>
      </c>
      <c r="G32" s="293">
        <f t="shared" si="11"/>
        <v>37500</v>
      </c>
      <c r="H32" s="291">
        <f t="shared" si="12"/>
        <v>1</v>
      </c>
      <c r="I32" s="293">
        <f t="shared" si="13"/>
        <v>37500</v>
      </c>
      <c r="J32" s="293">
        <f t="shared" si="14"/>
        <v>37500</v>
      </c>
      <c r="K32" s="314"/>
    </row>
    <row r="33" spans="2:11" ht="15.75" customHeight="1" x14ac:dyDescent="0.3">
      <c r="B33" s="312" t="s">
        <v>146</v>
      </c>
      <c r="C33" s="291" t="s">
        <v>88</v>
      </c>
      <c r="D33" s="291" t="s">
        <v>44</v>
      </c>
      <c r="E33" s="295">
        <f>E12</f>
        <v>2</v>
      </c>
      <c r="F33" s="293">
        <f>Parámetros!D96</f>
        <v>14900</v>
      </c>
      <c r="G33" s="293">
        <f t="shared" si="11"/>
        <v>29800</v>
      </c>
      <c r="H33" s="291">
        <f t="shared" si="12"/>
        <v>1</v>
      </c>
      <c r="I33" s="293">
        <f t="shared" si="13"/>
        <v>29800</v>
      </c>
      <c r="J33" s="293">
        <f t="shared" si="14"/>
        <v>29800</v>
      </c>
      <c r="K33" s="314"/>
    </row>
    <row r="34" spans="2:11" ht="15.75" customHeight="1" x14ac:dyDescent="0.3">
      <c r="B34" s="312" t="s">
        <v>147</v>
      </c>
      <c r="C34" s="291" t="s">
        <v>91</v>
      </c>
      <c r="D34" s="291" t="s">
        <v>44</v>
      </c>
      <c r="E34" s="291">
        <f>E13</f>
        <v>1</v>
      </c>
      <c r="F34" s="293">
        <f>Parámetros!D98</f>
        <v>64600</v>
      </c>
      <c r="G34" s="293">
        <f t="shared" si="11"/>
        <v>64600</v>
      </c>
      <c r="H34" s="291">
        <f t="shared" si="12"/>
        <v>1</v>
      </c>
      <c r="I34" s="293">
        <f t="shared" si="13"/>
        <v>64600</v>
      </c>
      <c r="J34" s="293">
        <f t="shared" si="14"/>
        <v>64600</v>
      </c>
      <c r="K34" s="314"/>
    </row>
    <row r="35" spans="2:11" ht="15.75" customHeight="1" x14ac:dyDescent="0.3">
      <c r="B35" s="660" t="s">
        <v>150</v>
      </c>
      <c r="C35" s="661"/>
      <c r="D35" s="662"/>
      <c r="E35" s="291"/>
      <c r="F35" s="291"/>
      <c r="G35" s="294">
        <f>SUM(G30:G34)</f>
        <v>406400</v>
      </c>
      <c r="H35" s="294"/>
      <c r="I35" s="294">
        <f t="shared" ref="I35:K35" si="15">SUM(I30:I34)</f>
        <v>406400</v>
      </c>
      <c r="J35" s="294">
        <f t="shared" si="15"/>
        <v>406400</v>
      </c>
      <c r="K35" s="316">
        <f t="shared" si="15"/>
        <v>0</v>
      </c>
    </row>
    <row r="36" spans="2:11" ht="15.75" customHeight="1" x14ac:dyDescent="0.3">
      <c r="B36" s="312">
        <v>3</v>
      </c>
      <c r="C36" s="290" t="s">
        <v>151</v>
      </c>
      <c r="D36" s="291"/>
      <c r="E36" s="291"/>
      <c r="F36" s="291"/>
      <c r="G36" s="291"/>
      <c r="H36" s="291"/>
      <c r="I36" s="291"/>
      <c r="J36" s="291"/>
      <c r="K36" s="313"/>
    </row>
    <row r="37" spans="2:11" ht="15.75" customHeight="1" x14ac:dyDescent="0.3">
      <c r="B37" s="312" t="s">
        <v>169</v>
      </c>
      <c r="C37" s="291" t="s">
        <v>5</v>
      </c>
      <c r="D37" s="283">
        <v>0.05</v>
      </c>
      <c r="E37" s="291">
        <v>1</v>
      </c>
      <c r="F37" s="293">
        <f>ROUND(D37*G28,0)</f>
        <v>44383</v>
      </c>
      <c r="G37" s="293">
        <f t="shared" ref="G37:G38" si="16">E37*F37</f>
        <v>44383</v>
      </c>
      <c r="H37" s="291">
        <f t="shared" ref="H37:H38" si="17">I$15</f>
        <v>1</v>
      </c>
      <c r="I37" s="293">
        <f t="shared" ref="I37:I38" si="18">G37*H37</f>
        <v>44383</v>
      </c>
      <c r="J37" s="293">
        <f t="shared" ref="J37:J38" si="19">I37-K37</f>
        <v>0</v>
      </c>
      <c r="K37" s="314">
        <f>I37</f>
        <v>44383</v>
      </c>
    </row>
    <row r="38" spans="2:11" ht="15.75" customHeight="1" x14ac:dyDescent="0.3">
      <c r="B38" s="312" t="s">
        <v>152</v>
      </c>
      <c r="C38" s="291" t="s">
        <v>7</v>
      </c>
      <c r="D38" s="283">
        <v>0.2</v>
      </c>
      <c r="E38" s="291">
        <v>1</v>
      </c>
      <c r="F38" s="293">
        <f>ROUND(D38*G35,0)</f>
        <v>81280</v>
      </c>
      <c r="G38" s="293">
        <f t="shared" si="16"/>
        <v>81280</v>
      </c>
      <c r="H38" s="291">
        <f t="shared" si="17"/>
        <v>1</v>
      </c>
      <c r="I38" s="293">
        <f t="shared" si="18"/>
        <v>81280</v>
      </c>
      <c r="J38" s="293">
        <f t="shared" si="19"/>
        <v>0</v>
      </c>
      <c r="K38" s="314">
        <f>I38</f>
        <v>81280</v>
      </c>
    </row>
    <row r="39" spans="2:11" ht="15.75" customHeight="1" x14ac:dyDescent="0.3">
      <c r="B39" s="660" t="s">
        <v>153</v>
      </c>
      <c r="C39" s="661"/>
      <c r="D39" s="662"/>
      <c r="E39" s="291"/>
      <c r="F39" s="291"/>
      <c r="G39" s="294">
        <f>SUM(G37:G38)</f>
        <v>125663</v>
      </c>
      <c r="H39" s="294"/>
      <c r="I39" s="294">
        <f t="shared" ref="I39:K39" si="20">SUM(I37:I38)</f>
        <v>125663</v>
      </c>
      <c r="J39" s="294">
        <f t="shared" si="20"/>
        <v>0</v>
      </c>
      <c r="K39" s="316">
        <f t="shared" si="20"/>
        <v>125663</v>
      </c>
    </row>
    <row r="40" spans="2:11" ht="15.75" customHeight="1" x14ac:dyDescent="0.3">
      <c r="B40" s="660" t="s">
        <v>154</v>
      </c>
      <c r="C40" s="661"/>
      <c r="D40" s="662"/>
      <c r="E40" s="291"/>
      <c r="F40" s="291"/>
      <c r="G40" s="294">
        <f>G39+G35+G28</f>
        <v>1419715</v>
      </c>
      <c r="H40" s="294"/>
      <c r="I40" s="294">
        <f t="shared" ref="I40:K40" si="21">I39+I35+I28</f>
        <v>1419715</v>
      </c>
      <c r="J40" s="294">
        <f t="shared" si="21"/>
        <v>-2405948</v>
      </c>
      <c r="K40" s="316">
        <f t="shared" si="21"/>
        <v>3825663</v>
      </c>
    </row>
    <row r="41" spans="2:11" ht="15.75" customHeight="1" x14ac:dyDescent="0.3">
      <c r="B41" s="312">
        <v>4</v>
      </c>
      <c r="C41" s="291" t="s">
        <v>155</v>
      </c>
      <c r="D41" s="283">
        <v>0.15</v>
      </c>
      <c r="E41" s="291">
        <v>1</v>
      </c>
      <c r="F41" s="293">
        <f>ROUND(D41*G40,0)</f>
        <v>212957</v>
      </c>
      <c r="G41" s="293">
        <f>E41*F41</f>
        <v>212957</v>
      </c>
      <c r="H41" s="291">
        <f>I$15</f>
        <v>1</v>
      </c>
      <c r="I41" s="293">
        <f>G41*H41</f>
        <v>212957</v>
      </c>
      <c r="J41" s="293">
        <f>I41-K41</f>
        <v>0</v>
      </c>
      <c r="K41" s="293">
        <f>I41</f>
        <v>212957</v>
      </c>
    </row>
    <row r="42" spans="2:11" ht="15.75" customHeight="1" thickBot="1" x14ac:dyDescent="0.35">
      <c r="B42" s="663" t="s">
        <v>128</v>
      </c>
      <c r="C42" s="664"/>
      <c r="D42" s="665"/>
      <c r="E42" s="317"/>
      <c r="F42" s="317"/>
      <c r="G42" s="318">
        <f>G40+G41</f>
        <v>1632672</v>
      </c>
      <c r="H42" s="318"/>
      <c r="I42" s="318">
        <f t="shared" ref="I42:K42" si="22">I40+I41</f>
        <v>1632672</v>
      </c>
      <c r="J42" s="318">
        <f t="shared" si="22"/>
        <v>-2405948</v>
      </c>
      <c r="K42" s="319">
        <f t="shared" si="22"/>
        <v>4038620</v>
      </c>
    </row>
    <row r="43" spans="2:11" ht="15.75" customHeight="1" x14ac:dyDescent="0.3"/>
    <row r="44" spans="2:11" ht="15.75" customHeight="1" x14ac:dyDescent="0.3">
      <c r="G44" s="270"/>
    </row>
    <row r="45" spans="2:11" ht="15.75" customHeight="1" x14ac:dyDescent="0.3">
      <c r="I45" s="271">
        <f>I42*0.3</f>
        <v>489801.6</v>
      </c>
      <c r="K45" s="271">
        <f>I45-K42</f>
        <v>-3548818.4</v>
      </c>
    </row>
    <row r="46" spans="2:11" ht="15.75" customHeight="1" x14ac:dyDescent="0.3">
      <c r="G46" s="292"/>
    </row>
    <row r="47" spans="2:11" ht="15.75" customHeight="1" x14ac:dyDescent="0.3"/>
    <row r="48" spans="2:11" ht="15.75" customHeight="1" x14ac:dyDescent="0.3"/>
    <row r="49" ht="15.75" customHeight="1" x14ac:dyDescent="0.3"/>
  </sheetData>
  <mergeCells count="27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10"/>
    <mergeCell ref="B9:C9"/>
    <mergeCell ref="B10:C10"/>
    <mergeCell ref="B11:C11"/>
    <mergeCell ref="F11:K11"/>
    <mergeCell ref="B12:C12"/>
    <mergeCell ref="F12:K12"/>
    <mergeCell ref="B13:C13"/>
    <mergeCell ref="F13:K13"/>
    <mergeCell ref="B39:D39"/>
    <mergeCell ref="B40:D40"/>
    <mergeCell ref="B42:D42"/>
    <mergeCell ref="B14:C14"/>
    <mergeCell ref="F14:K14"/>
    <mergeCell ref="B15:H15"/>
    <mergeCell ref="I15:K15"/>
    <mergeCell ref="B28:D28"/>
    <mergeCell ref="B35:D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N48"/>
  <sheetViews>
    <sheetView topLeftCell="A13" zoomScale="110" zoomScaleNormal="110" workbookViewId="0">
      <selection activeCell="I16" sqref="I16"/>
    </sheetView>
  </sheetViews>
  <sheetFormatPr baseColWidth="10" defaultColWidth="14.44140625" defaultRowHeight="12" x14ac:dyDescent="0.25"/>
  <cols>
    <col min="1" max="1" width="4.6640625" style="344" customWidth="1"/>
    <col min="2" max="2" width="7" style="344" customWidth="1"/>
    <col min="3" max="3" width="27.44140625" style="344" customWidth="1"/>
    <col min="4" max="4" width="8.44140625" style="344" customWidth="1"/>
    <col min="5" max="5" width="8.6640625" style="344" customWidth="1"/>
    <col min="6" max="6" width="10.44140625" style="344" customWidth="1"/>
    <col min="7" max="7" width="13.44140625" style="344" customWidth="1"/>
    <col min="8" max="8" width="6" style="344" customWidth="1"/>
    <col min="9" max="10" width="11.6640625" style="344" customWidth="1"/>
    <col min="11" max="11" width="13.109375" style="344" customWidth="1"/>
    <col min="12" max="26" width="10.6640625" style="344" customWidth="1"/>
    <col min="27" max="16384" width="14.44140625" style="344"/>
  </cols>
  <sheetData>
    <row r="1" spans="2:13" ht="15" customHeight="1" thickBot="1" x14ac:dyDescent="0.3"/>
    <row r="2" spans="2:13" x14ac:dyDescent="0.25">
      <c r="B2" s="691" t="s">
        <v>98</v>
      </c>
      <c r="C2" s="692"/>
      <c r="D2" s="692"/>
      <c r="E2" s="692"/>
      <c r="F2" s="692"/>
      <c r="G2" s="692"/>
      <c r="H2" s="692"/>
      <c r="I2" s="692"/>
      <c r="J2" s="692"/>
      <c r="K2" s="693"/>
    </row>
    <row r="3" spans="2:13" x14ac:dyDescent="0.25">
      <c r="B3" s="694" t="s">
        <v>369</v>
      </c>
      <c r="C3" s="695"/>
      <c r="D3" s="695"/>
      <c r="E3" s="695"/>
      <c r="F3" s="695"/>
      <c r="G3" s="695"/>
      <c r="H3" s="695"/>
      <c r="I3" s="695"/>
      <c r="J3" s="695"/>
      <c r="K3" s="696"/>
    </row>
    <row r="4" spans="2:13" x14ac:dyDescent="0.25">
      <c r="B4" s="694" t="s">
        <v>172</v>
      </c>
      <c r="C4" s="695"/>
      <c r="D4" s="695"/>
      <c r="E4" s="695"/>
      <c r="F4" s="695"/>
      <c r="G4" s="695"/>
      <c r="H4" s="695"/>
      <c r="I4" s="695"/>
      <c r="J4" s="695"/>
      <c r="K4" s="696"/>
    </row>
    <row r="5" spans="2:13" x14ac:dyDescent="0.25">
      <c r="B5" s="694" t="s">
        <v>100</v>
      </c>
      <c r="C5" s="695"/>
      <c r="D5" s="695"/>
      <c r="E5" s="695"/>
      <c r="F5" s="695"/>
      <c r="G5" s="695"/>
      <c r="H5" s="695"/>
      <c r="I5" s="695"/>
      <c r="J5" s="695"/>
      <c r="K5" s="696"/>
      <c r="L5" s="345" t="s">
        <v>375</v>
      </c>
    </row>
    <row r="6" spans="2:13" x14ac:dyDescent="0.25">
      <c r="B6" s="697" t="s">
        <v>331</v>
      </c>
      <c r="C6" s="690"/>
      <c r="D6" s="346" t="s">
        <v>73</v>
      </c>
      <c r="E6" s="346" t="s">
        <v>102</v>
      </c>
      <c r="F6" s="698" t="s">
        <v>103</v>
      </c>
      <c r="G6" s="699"/>
      <c r="H6" s="699"/>
      <c r="I6" s="699"/>
      <c r="J6" s="699"/>
      <c r="K6" s="700"/>
      <c r="L6" s="347">
        <f>2.5*2.5</f>
        <v>6.25</v>
      </c>
      <c r="M6" s="347"/>
    </row>
    <row r="7" spans="2:13" ht="22.5" customHeight="1" x14ac:dyDescent="0.25">
      <c r="B7" s="689" t="s">
        <v>104</v>
      </c>
      <c r="C7" s="690"/>
      <c r="D7" s="348" t="s">
        <v>173</v>
      </c>
      <c r="E7" s="348">
        <v>1</v>
      </c>
      <c r="F7" s="709" t="s">
        <v>174</v>
      </c>
      <c r="G7" s="699"/>
      <c r="H7" s="699"/>
      <c r="I7" s="699"/>
      <c r="J7" s="699"/>
      <c r="K7" s="700"/>
      <c r="L7" s="347">
        <v>10000</v>
      </c>
      <c r="M7" s="347">
        <f>L7/L6</f>
        <v>1600</v>
      </c>
    </row>
    <row r="8" spans="2:13" ht="15" customHeight="1" x14ac:dyDescent="0.25">
      <c r="B8" s="689" t="s">
        <v>175</v>
      </c>
      <c r="C8" s="690"/>
      <c r="D8" s="348" t="s">
        <v>54</v>
      </c>
      <c r="E8" s="349">
        <v>1600</v>
      </c>
      <c r="F8" s="701" t="s">
        <v>388</v>
      </c>
      <c r="G8" s="702"/>
      <c r="H8" s="702"/>
      <c r="I8" s="702"/>
      <c r="J8" s="702"/>
      <c r="K8" s="703"/>
    </row>
    <row r="9" spans="2:13" x14ac:dyDescent="0.25">
      <c r="B9" s="689" t="s">
        <v>176</v>
      </c>
      <c r="C9" s="690"/>
      <c r="D9" s="348" t="s">
        <v>160</v>
      </c>
      <c r="E9" s="350">
        <v>1</v>
      </c>
      <c r="F9" s="704"/>
      <c r="G9" s="705"/>
      <c r="H9" s="705"/>
      <c r="I9" s="705"/>
      <c r="J9" s="705"/>
      <c r="K9" s="696"/>
    </row>
    <row r="10" spans="2:13" x14ac:dyDescent="0.25">
      <c r="B10" s="689" t="s">
        <v>159</v>
      </c>
      <c r="C10" s="690"/>
      <c r="D10" s="348" t="s">
        <v>160</v>
      </c>
      <c r="E10" s="350">
        <v>0.1</v>
      </c>
      <c r="F10" s="706"/>
      <c r="G10" s="707"/>
      <c r="H10" s="707"/>
      <c r="I10" s="707"/>
      <c r="J10" s="707"/>
      <c r="K10" s="708"/>
    </row>
    <row r="11" spans="2:13" ht="15" customHeight="1" x14ac:dyDescent="0.25">
      <c r="B11" s="710" t="s">
        <v>177</v>
      </c>
      <c r="C11" s="690"/>
      <c r="D11" s="348" t="s">
        <v>44</v>
      </c>
      <c r="E11" s="351">
        <f>0.5*E8</f>
        <v>800</v>
      </c>
      <c r="F11" s="709" t="s">
        <v>162</v>
      </c>
      <c r="G11" s="699"/>
      <c r="H11" s="699"/>
      <c r="I11" s="699"/>
      <c r="J11" s="699"/>
      <c r="K11" s="700"/>
    </row>
    <row r="12" spans="2:13" ht="15" customHeight="1" x14ac:dyDescent="0.25">
      <c r="B12" s="710" t="s">
        <v>178</v>
      </c>
      <c r="C12" s="690"/>
      <c r="D12" s="348" t="s">
        <v>44</v>
      </c>
      <c r="E12" s="351">
        <f>0.02*E8</f>
        <v>32</v>
      </c>
      <c r="F12" s="709" t="s">
        <v>164</v>
      </c>
      <c r="G12" s="699"/>
      <c r="H12" s="699"/>
      <c r="I12" s="699"/>
      <c r="J12" s="699"/>
      <c r="K12" s="700"/>
    </row>
    <row r="13" spans="2:13" ht="15" customHeight="1" x14ac:dyDescent="0.25">
      <c r="B13" s="710" t="s">
        <v>179</v>
      </c>
      <c r="C13" s="690"/>
      <c r="D13" s="348" t="s">
        <v>44</v>
      </c>
      <c r="E13" s="348">
        <v>1</v>
      </c>
      <c r="F13" s="709" t="s">
        <v>166</v>
      </c>
      <c r="G13" s="699"/>
      <c r="H13" s="699"/>
      <c r="I13" s="699"/>
      <c r="J13" s="699"/>
      <c r="K13" s="700"/>
    </row>
    <row r="14" spans="2:13" ht="15" customHeight="1" x14ac:dyDescent="0.25">
      <c r="B14" s="710" t="s">
        <v>180</v>
      </c>
      <c r="C14" s="690"/>
      <c r="D14" s="348" t="s">
        <v>44</v>
      </c>
      <c r="E14" s="352">
        <f>0.005*E8</f>
        <v>8</v>
      </c>
      <c r="F14" s="709" t="s">
        <v>168</v>
      </c>
      <c r="G14" s="699"/>
      <c r="H14" s="699"/>
      <c r="I14" s="699"/>
      <c r="J14" s="699"/>
      <c r="K14" s="700"/>
    </row>
    <row r="15" spans="2:13" ht="15" customHeight="1" x14ac:dyDescent="0.25">
      <c r="B15" s="711" t="s">
        <v>123</v>
      </c>
      <c r="C15" s="699"/>
      <c r="D15" s="699"/>
      <c r="E15" s="699"/>
      <c r="F15" s="699"/>
      <c r="G15" s="699"/>
      <c r="H15" s="690"/>
      <c r="I15" s="712">
        <v>1</v>
      </c>
      <c r="J15" s="713"/>
      <c r="K15" s="714"/>
    </row>
    <row r="16" spans="2:13" ht="24" x14ac:dyDescent="0.25">
      <c r="B16" s="353" t="s">
        <v>124</v>
      </c>
      <c r="C16" s="354" t="s">
        <v>331</v>
      </c>
      <c r="D16" s="354" t="s">
        <v>382</v>
      </c>
      <c r="E16" s="354" t="s">
        <v>102</v>
      </c>
      <c r="F16" s="354" t="s">
        <v>383</v>
      </c>
      <c r="G16" s="354" t="s">
        <v>332</v>
      </c>
      <c r="H16" s="354" t="s">
        <v>384</v>
      </c>
      <c r="I16" s="354" t="s">
        <v>385</v>
      </c>
      <c r="J16" s="378" t="s">
        <v>386</v>
      </c>
      <c r="K16" s="355" t="s">
        <v>387</v>
      </c>
    </row>
    <row r="17" spans="2:14" x14ac:dyDescent="0.25">
      <c r="B17" s="356">
        <v>1</v>
      </c>
      <c r="C17" s="357" t="s">
        <v>131</v>
      </c>
      <c r="D17" s="358"/>
      <c r="E17" s="358"/>
      <c r="F17" s="358"/>
      <c r="G17" s="358"/>
      <c r="H17" s="358"/>
      <c r="I17" s="358"/>
      <c r="J17" s="358"/>
      <c r="K17" s="359"/>
      <c r="M17" s="360"/>
      <c r="N17" s="360"/>
    </row>
    <row r="18" spans="2:14" x14ac:dyDescent="0.25">
      <c r="B18" s="356" t="s">
        <v>132</v>
      </c>
      <c r="C18" s="358" t="s">
        <v>50</v>
      </c>
      <c r="D18" s="358" t="s">
        <v>36</v>
      </c>
      <c r="E18" s="358">
        <f t="shared" ref="E18:E22" si="0">E$8</f>
        <v>1600</v>
      </c>
      <c r="F18" s="361">
        <f>Parámetros!G35</f>
        <v>1083</v>
      </c>
      <c r="G18" s="362">
        <f t="shared" ref="G18:G27" si="1">E18*F18</f>
        <v>1732800</v>
      </c>
      <c r="H18" s="358">
        <f t="shared" ref="H18:H27" si="2">I$15</f>
        <v>1</v>
      </c>
      <c r="I18" s="362">
        <f t="shared" ref="I18:I27" si="3">G18*H18</f>
        <v>1732800</v>
      </c>
      <c r="J18" s="362">
        <f t="shared" ref="J18:J27" si="4">I18-K18</f>
        <v>-4067200</v>
      </c>
      <c r="K18" s="363">
        <v>5800000</v>
      </c>
    </row>
    <row r="19" spans="2:14" x14ac:dyDescent="0.25">
      <c r="B19" s="356" t="s">
        <v>133</v>
      </c>
      <c r="C19" s="358" t="s">
        <v>51</v>
      </c>
      <c r="D19" s="358" t="s">
        <v>36</v>
      </c>
      <c r="E19" s="358">
        <f t="shared" si="0"/>
        <v>1600</v>
      </c>
      <c r="F19" s="361">
        <f>Parámetros!G36</f>
        <v>520</v>
      </c>
      <c r="G19" s="362">
        <f t="shared" si="1"/>
        <v>832000</v>
      </c>
      <c r="H19" s="358">
        <f t="shared" si="2"/>
        <v>1</v>
      </c>
      <c r="I19" s="362">
        <f t="shared" si="3"/>
        <v>832000</v>
      </c>
      <c r="J19" s="362">
        <f t="shared" si="4"/>
        <v>832000</v>
      </c>
      <c r="K19" s="363"/>
    </row>
    <row r="20" spans="2:14" x14ac:dyDescent="0.25">
      <c r="B20" s="356" t="s">
        <v>134</v>
      </c>
      <c r="C20" s="358" t="s">
        <v>52</v>
      </c>
      <c r="D20" s="358" t="s">
        <v>38</v>
      </c>
      <c r="E20" s="358">
        <f t="shared" si="0"/>
        <v>1600</v>
      </c>
      <c r="F20" s="361">
        <f>Parámetros!G37</f>
        <v>1083</v>
      </c>
      <c r="G20" s="362">
        <f t="shared" si="1"/>
        <v>1732800</v>
      </c>
      <c r="H20" s="358">
        <f t="shared" si="2"/>
        <v>1</v>
      </c>
      <c r="I20" s="362">
        <f t="shared" si="3"/>
        <v>1732800</v>
      </c>
      <c r="J20" s="362">
        <f t="shared" si="4"/>
        <v>1732800</v>
      </c>
      <c r="K20" s="363"/>
    </row>
    <row r="21" spans="2:14" ht="15.75" customHeight="1" x14ac:dyDescent="0.25">
      <c r="B21" s="356" t="s">
        <v>135</v>
      </c>
      <c r="C21" s="358" t="s">
        <v>53</v>
      </c>
      <c r="D21" s="358" t="s">
        <v>54</v>
      </c>
      <c r="E21" s="358">
        <f t="shared" si="0"/>
        <v>1600</v>
      </c>
      <c r="F21" s="361">
        <f>Parámetros!G38</f>
        <v>929</v>
      </c>
      <c r="G21" s="362">
        <f t="shared" si="1"/>
        <v>1486400</v>
      </c>
      <c r="H21" s="358">
        <f t="shared" si="2"/>
        <v>1</v>
      </c>
      <c r="I21" s="362">
        <f t="shared" si="3"/>
        <v>1486400</v>
      </c>
      <c r="J21" s="362">
        <f t="shared" si="4"/>
        <v>1486400</v>
      </c>
      <c r="K21" s="363"/>
    </row>
    <row r="22" spans="2:14" ht="15.75" customHeight="1" x14ac:dyDescent="0.25">
      <c r="B22" s="356" t="s">
        <v>136</v>
      </c>
      <c r="C22" s="358" t="s">
        <v>55</v>
      </c>
      <c r="D22" s="358" t="s">
        <v>54</v>
      </c>
      <c r="E22" s="358">
        <f t="shared" si="0"/>
        <v>1600</v>
      </c>
      <c r="F22" s="361">
        <f>Parámetros!G39</f>
        <v>813</v>
      </c>
      <c r="G22" s="362">
        <f t="shared" si="1"/>
        <v>1300800</v>
      </c>
      <c r="H22" s="358">
        <f t="shared" si="2"/>
        <v>1</v>
      </c>
      <c r="I22" s="362">
        <f t="shared" si="3"/>
        <v>1300800</v>
      </c>
      <c r="J22" s="362">
        <f t="shared" si="4"/>
        <v>1300800</v>
      </c>
      <c r="K22" s="363"/>
    </row>
    <row r="23" spans="2:14" ht="15.75" customHeight="1" x14ac:dyDescent="0.25">
      <c r="B23" s="356" t="s">
        <v>137</v>
      </c>
      <c r="C23" s="364" t="s">
        <v>60</v>
      </c>
      <c r="D23" s="361" t="s">
        <v>54</v>
      </c>
      <c r="E23" s="358">
        <f>ROUND(E$8*E10,0)</f>
        <v>160</v>
      </c>
      <c r="F23" s="361">
        <f>Parámetros!G44</f>
        <v>1083</v>
      </c>
      <c r="G23" s="365">
        <f t="shared" si="1"/>
        <v>173280</v>
      </c>
      <c r="H23" s="358">
        <f t="shared" ref="H23" si="5">I$15</f>
        <v>1</v>
      </c>
      <c r="I23" s="362">
        <f t="shared" ref="I23" si="6">G23*H23</f>
        <v>173280</v>
      </c>
      <c r="J23" s="362">
        <f t="shared" ref="J23" si="7">I23-K23</f>
        <v>173280</v>
      </c>
      <c r="K23" s="363"/>
    </row>
    <row r="24" spans="2:14" ht="15.75" customHeight="1" x14ac:dyDescent="0.25">
      <c r="B24" s="356" t="s">
        <v>138</v>
      </c>
      <c r="C24" s="358" t="s">
        <v>56</v>
      </c>
      <c r="D24" s="358" t="s">
        <v>54</v>
      </c>
      <c r="E24" s="358">
        <f>ROUND(E$8*E10,0)</f>
        <v>160</v>
      </c>
      <c r="F24" s="361">
        <f>Parámetros!G40</f>
        <v>867</v>
      </c>
      <c r="G24" s="362">
        <f t="shared" si="1"/>
        <v>138720</v>
      </c>
      <c r="H24" s="358">
        <f t="shared" si="2"/>
        <v>1</v>
      </c>
      <c r="I24" s="362">
        <f t="shared" si="3"/>
        <v>138720</v>
      </c>
      <c r="J24" s="362">
        <f t="shared" si="4"/>
        <v>138720</v>
      </c>
      <c r="K24" s="363"/>
    </row>
    <row r="25" spans="2:14" ht="15.75" customHeight="1" x14ac:dyDescent="0.25">
      <c r="B25" s="356" t="s">
        <v>139</v>
      </c>
      <c r="C25" s="358" t="s">
        <v>57</v>
      </c>
      <c r="D25" s="358" t="s">
        <v>54</v>
      </c>
      <c r="E25" s="358">
        <f t="shared" ref="E25:E26" si="8">E$8</f>
        <v>1600</v>
      </c>
      <c r="F25" s="361">
        <f>Parámetros!G41</f>
        <v>433</v>
      </c>
      <c r="G25" s="362">
        <f t="shared" si="1"/>
        <v>692800</v>
      </c>
      <c r="H25" s="358">
        <f t="shared" si="2"/>
        <v>1</v>
      </c>
      <c r="I25" s="362">
        <f t="shared" si="3"/>
        <v>692800</v>
      </c>
      <c r="J25" s="362">
        <f t="shared" si="4"/>
        <v>692800</v>
      </c>
      <c r="K25" s="359"/>
    </row>
    <row r="26" spans="2:14" ht="15.75" customHeight="1" x14ac:dyDescent="0.25">
      <c r="B26" s="356" t="s">
        <v>140</v>
      </c>
      <c r="C26" s="358" t="s">
        <v>58</v>
      </c>
      <c r="D26" s="358" t="s">
        <v>54</v>
      </c>
      <c r="E26" s="358">
        <f t="shared" si="8"/>
        <v>1600</v>
      </c>
      <c r="F26" s="361">
        <f>Parámetros!G42</f>
        <v>325</v>
      </c>
      <c r="G26" s="362">
        <f t="shared" si="1"/>
        <v>520000</v>
      </c>
      <c r="H26" s="358">
        <f t="shared" si="2"/>
        <v>1</v>
      </c>
      <c r="I26" s="362">
        <f t="shared" si="3"/>
        <v>520000</v>
      </c>
      <c r="J26" s="362">
        <f t="shared" si="4"/>
        <v>520000</v>
      </c>
      <c r="K26" s="359"/>
    </row>
    <row r="27" spans="2:14" ht="15.75" customHeight="1" x14ac:dyDescent="0.25">
      <c r="B27" s="356" t="s">
        <v>187</v>
      </c>
      <c r="C27" s="358" t="s">
        <v>59</v>
      </c>
      <c r="D27" s="358" t="s">
        <v>44</v>
      </c>
      <c r="E27" s="366">
        <f>ROUND(+E30*2+E31+E32+E33+E34,0)</f>
        <v>4041</v>
      </c>
      <c r="F27" s="361">
        <f>Parámetros!G43</f>
        <v>371</v>
      </c>
      <c r="G27" s="362">
        <f t="shared" si="1"/>
        <v>1499211</v>
      </c>
      <c r="H27" s="358">
        <f t="shared" si="2"/>
        <v>1</v>
      </c>
      <c r="I27" s="362">
        <f t="shared" si="3"/>
        <v>1499211</v>
      </c>
      <c r="J27" s="362">
        <f t="shared" si="4"/>
        <v>0</v>
      </c>
      <c r="K27" s="367">
        <f>I27</f>
        <v>1499211</v>
      </c>
    </row>
    <row r="28" spans="2:14" ht="15.75" customHeight="1" x14ac:dyDescent="0.25">
      <c r="B28" s="711" t="s">
        <v>141</v>
      </c>
      <c r="C28" s="699"/>
      <c r="D28" s="690"/>
      <c r="E28" s="358"/>
      <c r="F28" s="358"/>
      <c r="G28" s="368">
        <f>SUM(G18:G27)</f>
        <v>10108811</v>
      </c>
      <c r="H28" s="368"/>
      <c r="I28" s="368">
        <f t="shared" ref="I28:K28" si="9">SUM(I18:I27)</f>
        <v>10108811</v>
      </c>
      <c r="J28" s="368">
        <f t="shared" si="9"/>
        <v>2809600</v>
      </c>
      <c r="K28" s="369">
        <f t="shared" si="9"/>
        <v>7299211</v>
      </c>
      <c r="M28" s="360"/>
    </row>
    <row r="29" spans="2:14" ht="15.75" customHeight="1" x14ac:dyDescent="0.25">
      <c r="B29" s="356">
        <v>2</v>
      </c>
      <c r="C29" s="357" t="s">
        <v>142</v>
      </c>
      <c r="D29" s="358"/>
      <c r="E29" s="358"/>
      <c r="F29" s="358"/>
      <c r="G29" s="358"/>
      <c r="H29" s="358"/>
      <c r="I29" s="358"/>
      <c r="J29" s="358"/>
      <c r="K29" s="359"/>
    </row>
    <row r="30" spans="2:14" ht="15.75" customHeight="1" x14ac:dyDescent="0.25">
      <c r="B30" s="356" t="s">
        <v>143</v>
      </c>
      <c r="C30" s="358" t="s">
        <v>92</v>
      </c>
      <c r="D30" s="358" t="s">
        <v>73</v>
      </c>
      <c r="E30" s="358">
        <f>E$8</f>
        <v>1600</v>
      </c>
      <c r="F30" s="361"/>
      <c r="G30" s="362">
        <f t="shared" ref="G30:G34" si="10">E30*F30</f>
        <v>0</v>
      </c>
      <c r="H30" s="358">
        <f t="shared" ref="H30:H34" si="11">I$15</f>
        <v>1</v>
      </c>
      <c r="I30" s="362">
        <f t="shared" ref="I30:I34" si="12">G30*H30</f>
        <v>0</v>
      </c>
      <c r="J30" s="362">
        <f t="shared" ref="J30:J34" si="13">I30-K30</f>
        <v>0</v>
      </c>
      <c r="K30" s="359"/>
    </row>
    <row r="31" spans="2:14" ht="15.75" customHeight="1" x14ac:dyDescent="0.25">
      <c r="B31" s="356" t="s">
        <v>144</v>
      </c>
      <c r="C31" s="358" t="s">
        <v>74</v>
      </c>
      <c r="D31" s="358" t="s">
        <v>44</v>
      </c>
      <c r="E31" s="370">
        <f>E11</f>
        <v>800</v>
      </c>
      <c r="F31" s="365">
        <f>Parámetros!D70</f>
        <v>5490</v>
      </c>
      <c r="G31" s="362">
        <f t="shared" si="10"/>
        <v>4392000</v>
      </c>
      <c r="H31" s="358">
        <f t="shared" si="11"/>
        <v>1</v>
      </c>
      <c r="I31" s="362">
        <f t="shared" si="12"/>
        <v>4392000</v>
      </c>
      <c r="J31" s="362">
        <f t="shared" si="13"/>
        <v>4392000</v>
      </c>
      <c r="K31" s="359"/>
    </row>
    <row r="32" spans="2:14" ht="15.75" customHeight="1" x14ac:dyDescent="0.25">
      <c r="B32" s="356" t="s">
        <v>145</v>
      </c>
      <c r="C32" s="358" t="s">
        <v>86</v>
      </c>
      <c r="D32" s="358" t="s">
        <v>44</v>
      </c>
      <c r="E32" s="371">
        <f>E14</f>
        <v>8</v>
      </c>
      <c r="F32" s="365">
        <f>Parámetros!D94</f>
        <v>75000</v>
      </c>
      <c r="G32" s="362">
        <f t="shared" si="10"/>
        <v>600000</v>
      </c>
      <c r="H32" s="358">
        <f t="shared" si="11"/>
        <v>1</v>
      </c>
      <c r="I32" s="362">
        <f t="shared" si="12"/>
        <v>600000</v>
      </c>
      <c r="J32" s="362">
        <f t="shared" si="13"/>
        <v>600000</v>
      </c>
      <c r="K32" s="359"/>
    </row>
    <row r="33" spans="2:11" ht="15.75" customHeight="1" x14ac:dyDescent="0.25">
      <c r="B33" s="356" t="s">
        <v>146</v>
      </c>
      <c r="C33" s="358" t="s">
        <v>88</v>
      </c>
      <c r="D33" s="358" t="s">
        <v>44</v>
      </c>
      <c r="E33" s="370">
        <f>E12</f>
        <v>32</v>
      </c>
      <c r="F33" s="365">
        <f>Parámetros!D96</f>
        <v>14900</v>
      </c>
      <c r="G33" s="362">
        <f t="shared" si="10"/>
        <v>476800</v>
      </c>
      <c r="H33" s="358">
        <f t="shared" si="11"/>
        <v>1</v>
      </c>
      <c r="I33" s="362">
        <f t="shared" si="12"/>
        <v>476800</v>
      </c>
      <c r="J33" s="362">
        <f t="shared" si="13"/>
        <v>476800</v>
      </c>
      <c r="K33" s="359"/>
    </row>
    <row r="34" spans="2:11" ht="15.75" customHeight="1" x14ac:dyDescent="0.25">
      <c r="B34" s="356" t="s">
        <v>147</v>
      </c>
      <c r="C34" s="358" t="s">
        <v>91</v>
      </c>
      <c r="D34" s="358" t="s">
        <v>44</v>
      </c>
      <c r="E34" s="358">
        <f>E13</f>
        <v>1</v>
      </c>
      <c r="F34" s="365">
        <f>Parámetros!D98</f>
        <v>64600</v>
      </c>
      <c r="G34" s="362">
        <f t="shared" si="10"/>
        <v>64600</v>
      </c>
      <c r="H34" s="358">
        <f t="shared" si="11"/>
        <v>1</v>
      </c>
      <c r="I34" s="362">
        <f t="shared" si="12"/>
        <v>64600</v>
      </c>
      <c r="J34" s="362">
        <f t="shared" si="13"/>
        <v>64600</v>
      </c>
      <c r="K34" s="359"/>
    </row>
    <row r="35" spans="2:11" ht="15.75" customHeight="1" x14ac:dyDescent="0.25">
      <c r="B35" s="711" t="s">
        <v>150</v>
      </c>
      <c r="C35" s="699"/>
      <c r="D35" s="690"/>
      <c r="E35" s="358"/>
      <c r="F35" s="358"/>
      <c r="G35" s="368">
        <f>SUM(G30:G34)</f>
        <v>5533400</v>
      </c>
      <c r="H35" s="368"/>
      <c r="I35" s="368">
        <f t="shared" ref="I35:K35" si="14">SUM(I30:I34)</f>
        <v>5533400</v>
      </c>
      <c r="J35" s="368">
        <f t="shared" si="14"/>
        <v>5533400</v>
      </c>
      <c r="K35" s="369">
        <f t="shared" si="14"/>
        <v>0</v>
      </c>
    </row>
    <row r="36" spans="2:11" ht="15.75" customHeight="1" x14ac:dyDescent="0.25">
      <c r="B36" s="356">
        <v>3</v>
      </c>
      <c r="C36" s="357" t="s">
        <v>151</v>
      </c>
      <c r="D36" s="358"/>
      <c r="E36" s="358"/>
      <c r="F36" s="358"/>
      <c r="G36" s="358"/>
      <c r="H36" s="358"/>
      <c r="I36" s="358"/>
      <c r="J36" s="358"/>
      <c r="K36" s="359"/>
    </row>
    <row r="37" spans="2:11" ht="15.75" customHeight="1" x14ac:dyDescent="0.25">
      <c r="B37" s="356" t="s">
        <v>169</v>
      </c>
      <c r="C37" s="358" t="s">
        <v>5</v>
      </c>
      <c r="D37" s="350">
        <v>0.05</v>
      </c>
      <c r="E37" s="358">
        <v>1</v>
      </c>
      <c r="F37" s="362">
        <f>ROUND(D37*G28,0)</f>
        <v>505441</v>
      </c>
      <c r="G37" s="362">
        <f t="shared" ref="G37:G38" si="15">E37*F37</f>
        <v>505441</v>
      </c>
      <c r="H37" s="358">
        <f t="shared" ref="H37:H38" si="16">I$15</f>
        <v>1</v>
      </c>
      <c r="I37" s="362">
        <f t="shared" ref="I37:I38" si="17">G37*H37</f>
        <v>505441</v>
      </c>
      <c r="J37" s="362">
        <f t="shared" ref="J37:J38" si="18">I37-K37</f>
        <v>0</v>
      </c>
      <c r="K37" s="367">
        <f>I37</f>
        <v>505441</v>
      </c>
    </row>
    <row r="38" spans="2:11" ht="15.75" customHeight="1" x14ac:dyDescent="0.25">
      <c r="B38" s="356" t="s">
        <v>152</v>
      </c>
      <c r="C38" s="358" t="s">
        <v>7</v>
      </c>
      <c r="D38" s="350">
        <v>0.2</v>
      </c>
      <c r="E38" s="358">
        <v>1</v>
      </c>
      <c r="F38" s="362">
        <f>ROUND(D38*G35,0)</f>
        <v>1106680</v>
      </c>
      <c r="G38" s="362">
        <f t="shared" si="15"/>
        <v>1106680</v>
      </c>
      <c r="H38" s="358">
        <f t="shared" si="16"/>
        <v>1</v>
      </c>
      <c r="I38" s="362">
        <f t="shared" si="17"/>
        <v>1106680</v>
      </c>
      <c r="J38" s="362">
        <f t="shared" si="18"/>
        <v>0</v>
      </c>
      <c r="K38" s="367">
        <f>I38</f>
        <v>1106680</v>
      </c>
    </row>
    <row r="39" spans="2:11" ht="15.75" customHeight="1" x14ac:dyDescent="0.25">
      <c r="B39" s="711" t="s">
        <v>153</v>
      </c>
      <c r="C39" s="699"/>
      <c r="D39" s="690"/>
      <c r="E39" s="358"/>
      <c r="F39" s="358"/>
      <c r="G39" s="368">
        <f>SUM(G37:G38)</f>
        <v>1612121</v>
      </c>
      <c r="H39" s="368"/>
      <c r="I39" s="368">
        <f t="shared" ref="I39:K39" si="19">SUM(I37:I38)</f>
        <v>1612121</v>
      </c>
      <c r="J39" s="368">
        <f t="shared" si="19"/>
        <v>0</v>
      </c>
      <c r="K39" s="369">
        <f t="shared" si="19"/>
        <v>1612121</v>
      </c>
    </row>
    <row r="40" spans="2:11" ht="15.75" customHeight="1" x14ac:dyDescent="0.25">
      <c r="B40" s="711" t="s">
        <v>154</v>
      </c>
      <c r="C40" s="699"/>
      <c r="D40" s="690"/>
      <c r="E40" s="358"/>
      <c r="F40" s="358"/>
      <c r="G40" s="368">
        <f>G39+G35+G28</f>
        <v>17254332</v>
      </c>
      <c r="H40" s="368"/>
      <c r="I40" s="368">
        <f t="shared" ref="I40:K40" si="20">I39+I35+I28</f>
        <v>17254332</v>
      </c>
      <c r="J40" s="368">
        <f t="shared" si="20"/>
        <v>8343000</v>
      </c>
      <c r="K40" s="369">
        <f t="shared" si="20"/>
        <v>8911332</v>
      </c>
    </row>
    <row r="41" spans="2:11" ht="15.75" customHeight="1" x14ac:dyDescent="0.25">
      <c r="B41" s="356">
        <v>4</v>
      </c>
      <c r="C41" s="358" t="s">
        <v>155</v>
      </c>
      <c r="D41" s="350">
        <v>0.15</v>
      </c>
      <c r="E41" s="358">
        <v>1</v>
      </c>
      <c r="F41" s="362">
        <f>ROUND(D41*G40,0)</f>
        <v>2588150</v>
      </c>
      <c r="G41" s="362">
        <f>E41*F41</f>
        <v>2588150</v>
      </c>
      <c r="H41" s="358">
        <f>I$15</f>
        <v>1</v>
      </c>
      <c r="I41" s="362">
        <f>G41*H41</f>
        <v>2588150</v>
      </c>
      <c r="J41" s="362">
        <f>I41-K41</f>
        <v>0</v>
      </c>
      <c r="K41" s="367">
        <f>I41</f>
        <v>2588150</v>
      </c>
    </row>
    <row r="42" spans="2:11" ht="15.75" customHeight="1" thickBot="1" x14ac:dyDescent="0.3">
      <c r="B42" s="686" t="s">
        <v>128</v>
      </c>
      <c r="C42" s="687"/>
      <c r="D42" s="688"/>
      <c r="E42" s="372"/>
      <c r="F42" s="372"/>
      <c r="G42" s="373">
        <f>G40+G41</f>
        <v>19842482</v>
      </c>
      <c r="H42" s="373"/>
      <c r="I42" s="373">
        <f t="shared" ref="I42:K42" si="21">I40+I41</f>
        <v>19842482</v>
      </c>
      <c r="J42" s="373">
        <f t="shared" si="21"/>
        <v>8343000</v>
      </c>
      <c r="K42" s="374">
        <f t="shared" si="21"/>
        <v>11499482</v>
      </c>
    </row>
    <row r="43" spans="2:11" ht="15.75" customHeight="1" x14ac:dyDescent="0.25"/>
    <row r="44" spans="2:11" ht="15.75" customHeight="1" x14ac:dyDescent="0.25">
      <c r="G44" s="375"/>
    </row>
    <row r="45" spans="2:11" ht="15.75" customHeight="1" x14ac:dyDescent="0.3">
      <c r="G45" s="376"/>
      <c r="I45" s="271">
        <f>I42*0.3</f>
        <v>5952744.5999999996</v>
      </c>
      <c r="J45" s="244"/>
      <c r="K45" s="271">
        <f>I45-K42</f>
        <v>-5546737.4000000004</v>
      </c>
    </row>
    <row r="46" spans="2:11" ht="15.75" customHeight="1" x14ac:dyDescent="0.25">
      <c r="G46" s="377"/>
    </row>
    <row r="47" spans="2:11" ht="15.75" customHeight="1" x14ac:dyDescent="0.25"/>
    <row r="48" spans="2:11" ht="15.75" customHeight="1" x14ac:dyDescent="0.25"/>
  </sheetData>
  <mergeCells count="27">
    <mergeCell ref="B40:D40"/>
    <mergeCell ref="F12:K12"/>
    <mergeCell ref="B13:C13"/>
    <mergeCell ref="F13:K13"/>
    <mergeCell ref="B39:D39"/>
    <mergeCell ref="B14:C14"/>
    <mergeCell ref="F14:K14"/>
    <mergeCell ref="B15:H15"/>
    <mergeCell ref="I15:K15"/>
    <mergeCell ref="B28:D28"/>
    <mergeCell ref="B35:D35"/>
    <mergeCell ref="B42:D42"/>
    <mergeCell ref="B10:C10"/>
    <mergeCell ref="B2:K2"/>
    <mergeCell ref="B3:K3"/>
    <mergeCell ref="B4:K4"/>
    <mergeCell ref="B5:K5"/>
    <mergeCell ref="B6:C6"/>
    <mergeCell ref="F6:K6"/>
    <mergeCell ref="F8:K10"/>
    <mergeCell ref="B7:C7"/>
    <mergeCell ref="F7:K7"/>
    <mergeCell ref="B8:C8"/>
    <mergeCell ref="B9:C9"/>
    <mergeCell ref="B11:C11"/>
    <mergeCell ref="F11:K11"/>
    <mergeCell ref="B12:C12"/>
  </mergeCell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N94"/>
  <sheetViews>
    <sheetView tabSelected="1" topLeftCell="A57" zoomScale="90" zoomScaleNormal="90" workbookViewId="0">
      <selection activeCell="I29" sqref="I29"/>
    </sheetView>
  </sheetViews>
  <sheetFormatPr baseColWidth="10" defaultColWidth="14.44140625" defaultRowHeight="13.8" x14ac:dyDescent="0.3"/>
  <cols>
    <col min="1" max="1" width="4.44140625" style="244" customWidth="1"/>
    <col min="2" max="2" width="7.5546875" style="244" customWidth="1"/>
    <col min="3" max="3" width="36.44140625" style="244" customWidth="1"/>
    <col min="4" max="4" width="9.6640625" style="244" customWidth="1"/>
    <col min="5" max="5" width="8.109375" style="244" customWidth="1"/>
    <col min="6" max="6" width="11.6640625" style="244" customWidth="1"/>
    <col min="7" max="7" width="12.44140625" style="244" customWidth="1"/>
    <col min="8" max="8" width="7" style="244" customWidth="1"/>
    <col min="9" max="10" width="12.6640625" style="244" customWidth="1"/>
    <col min="11" max="11" width="14.109375" style="244" customWidth="1"/>
    <col min="12" max="26" width="10.6640625" style="244" customWidth="1"/>
    <col min="27" max="16384" width="14.44140625" style="244"/>
  </cols>
  <sheetData>
    <row r="1" spans="2:13" ht="14.4" thickBot="1" x14ac:dyDescent="0.35"/>
    <row r="2" spans="2:13" x14ac:dyDescent="0.3">
      <c r="B2" s="625" t="s">
        <v>98</v>
      </c>
      <c r="C2" s="682"/>
      <c r="D2" s="682"/>
      <c r="E2" s="682"/>
      <c r="F2" s="682"/>
      <c r="G2" s="682"/>
      <c r="H2" s="682"/>
      <c r="I2" s="682"/>
      <c r="J2" s="682"/>
      <c r="K2" s="683"/>
    </row>
    <row r="3" spans="2:13" x14ac:dyDescent="0.3">
      <c r="B3" s="628" t="s">
        <v>369</v>
      </c>
      <c r="C3" s="677"/>
      <c r="D3" s="677"/>
      <c r="E3" s="677"/>
      <c r="F3" s="677"/>
      <c r="G3" s="677"/>
      <c r="H3" s="677"/>
      <c r="I3" s="677"/>
      <c r="J3" s="677"/>
      <c r="K3" s="678"/>
    </row>
    <row r="4" spans="2:13" x14ac:dyDescent="0.3">
      <c r="B4" s="628" t="s">
        <v>196</v>
      </c>
      <c r="C4" s="677"/>
      <c r="D4" s="677"/>
      <c r="E4" s="677"/>
      <c r="F4" s="677"/>
      <c r="G4" s="677"/>
      <c r="H4" s="677"/>
      <c r="I4" s="677"/>
      <c r="J4" s="677"/>
      <c r="K4" s="678"/>
    </row>
    <row r="5" spans="2:13" x14ac:dyDescent="0.3">
      <c r="B5" s="628" t="s">
        <v>100</v>
      </c>
      <c r="C5" s="677"/>
      <c r="D5" s="677"/>
      <c r="E5" s="677"/>
      <c r="F5" s="677"/>
      <c r="G5" s="677"/>
      <c r="H5" s="677"/>
      <c r="I5" s="677"/>
      <c r="J5" s="677"/>
      <c r="K5" s="678"/>
    </row>
    <row r="6" spans="2:13" x14ac:dyDescent="0.3">
      <c r="B6" s="684" t="s">
        <v>101</v>
      </c>
      <c r="C6" s="662"/>
      <c r="D6" s="281" t="s">
        <v>73</v>
      </c>
      <c r="E6" s="281" t="s">
        <v>102</v>
      </c>
      <c r="F6" s="685" t="s">
        <v>103</v>
      </c>
      <c r="G6" s="661"/>
      <c r="H6" s="661"/>
      <c r="I6" s="661"/>
      <c r="J6" s="661"/>
      <c r="K6" s="668"/>
      <c r="L6" s="288" t="s">
        <v>375</v>
      </c>
    </row>
    <row r="7" spans="2:13" ht="15" customHeight="1" x14ac:dyDescent="0.3">
      <c r="B7" s="672" t="s">
        <v>104</v>
      </c>
      <c r="C7" s="662"/>
      <c r="D7" s="282" t="s">
        <v>173</v>
      </c>
      <c r="E7" s="380">
        <v>1</v>
      </c>
      <c r="F7" s="718" t="s">
        <v>197</v>
      </c>
      <c r="G7" s="674"/>
      <c r="H7" s="674"/>
      <c r="I7" s="674"/>
      <c r="J7" s="674"/>
      <c r="K7" s="675"/>
      <c r="L7" s="289">
        <f>7*7</f>
        <v>49</v>
      </c>
      <c r="M7" s="289"/>
    </row>
    <row r="8" spans="2:13" x14ac:dyDescent="0.3">
      <c r="B8" s="672" t="s">
        <v>175</v>
      </c>
      <c r="C8" s="662"/>
      <c r="D8" s="282" t="s">
        <v>198</v>
      </c>
      <c r="E8" s="380">
        <v>200</v>
      </c>
      <c r="F8" s="676"/>
      <c r="G8" s="719"/>
      <c r="H8" s="719"/>
      <c r="I8" s="719"/>
      <c r="J8" s="719"/>
      <c r="K8" s="678"/>
      <c r="L8" s="289">
        <v>10000</v>
      </c>
      <c r="M8" s="289">
        <f>L8/L7</f>
        <v>204.08163265306123</v>
      </c>
    </row>
    <row r="9" spans="2:13" x14ac:dyDescent="0.3">
      <c r="B9" s="672" t="s">
        <v>176</v>
      </c>
      <c r="C9" s="662"/>
      <c r="D9" s="282" t="s">
        <v>160</v>
      </c>
      <c r="E9" s="381">
        <v>0.6</v>
      </c>
      <c r="F9" s="676"/>
      <c r="G9" s="719"/>
      <c r="H9" s="719"/>
      <c r="I9" s="719"/>
      <c r="J9" s="719"/>
      <c r="K9" s="678"/>
    </row>
    <row r="10" spans="2:13" x14ac:dyDescent="0.3">
      <c r="B10" s="672" t="s">
        <v>199</v>
      </c>
      <c r="C10" s="662"/>
      <c r="D10" s="282" t="s">
        <v>160</v>
      </c>
      <c r="E10" s="381">
        <v>0.4</v>
      </c>
      <c r="F10" s="676"/>
      <c r="G10" s="719"/>
      <c r="H10" s="719"/>
      <c r="I10" s="719"/>
      <c r="J10" s="719"/>
      <c r="K10" s="678"/>
    </row>
    <row r="11" spans="2:13" x14ac:dyDescent="0.3">
      <c r="B11" s="672" t="s">
        <v>159</v>
      </c>
      <c r="C11" s="662"/>
      <c r="D11" s="282" t="s">
        <v>160</v>
      </c>
      <c r="E11" s="381">
        <v>0.1</v>
      </c>
      <c r="F11" s="679"/>
      <c r="G11" s="680"/>
      <c r="H11" s="680"/>
      <c r="I11" s="680"/>
      <c r="J11" s="680"/>
      <c r="K11" s="681"/>
    </row>
    <row r="12" spans="2:13" ht="15" customHeight="1" x14ac:dyDescent="0.3">
      <c r="B12" s="666" t="s">
        <v>177</v>
      </c>
      <c r="C12" s="662"/>
      <c r="D12" s="282" t="s">
        <v>44</v>
      </c>
      <c r="E12" s="285">
        <f>0.5*E8</f>
        <v>100</v>
      </c>
      <c r="F12" s="667" t="s">
        <v>162</v>
      </c>
      <c r="G12" s="661"/>
      <c r="H12" s="661"/>
      <c r="I12" s="661"/>
      <c r="J12" s="661"/>
      <c r="K12" s="668"/>
    </row>
    <row r="13" spans="2:13" ht="15" customHeight="1" x14ac:dyDescent="0.3">
      <c r="B13" s="666" t="s">
        <v>178</v>
      </c>
      <c r="C13" s="662"/>
      <c r="D13" s="282" t="s">
        <v>44</v>
      </c>
      <c r="E13" s="285">
        <f>0.02*E8</f>
        <v>4</v>
      </c>
      <c r="F13" s="667" t="s">
        <v>164</v>
      </c>
      <c r="G13" s="661"/>
      <c r="H13" s="661"/>
      <c r="I13" s="661"/>
      <c r="J13" s="661"/>
      <c r="K13" s="668"/>
    </row>
    <row r="14" spans="2:13" ht="15" customHeight="1" x14ac:dyDescent="0.3">
      <c r="B14" s="666" t="s">
        <v>179</v>
      </c>
      <c r="C14" s="662"/>
      <c r="D14" s="282" t="s">
        <v>44</v>
      </c>
      <c r="E14" s="282">
        <v>1</v>
      </c>
      <c r="F14" s="667" t="s">
        <v>166</v>
      </c>
      <c r="G14" s="661"/>
      <c r="H14" s="661"/>
      <c r="I14" s="661"/>
      <c r="J14" s="661"/>
      <c r="K14" s="668"/>
    </row>
    <row r="15" spans="2:13" ht="15" customHeight="1" x14ac:dyDescent="0.3">
      <c r="B15" s="666" t="s">
        <v>180</v>
      </c>
      <c r="C15" s="662"/>
      <c r="D15" s="282" t="s">
        <v>44</v>
      </c>
      <c r="E15" s="286">
        <f>0.005*E8</f>
        <v>1</v>
      </c>
      <c r="F15" s="667" t="s">
        <v>168</v>
      </c>
      <c r="G15" s="661"/>
      <c r="H15" s="661"/>
      <c r="I15" s="661"/>
      <c r="J15" s="661"/>
      <c r="K15" s="668"/>
    </row>
    <row r="16" spans="2:13" ht="15" customHeight="1" x14ac:dyDescent="0.3">
      <c r="B16" s="672" t="s">
        <v>200</v>
      </c>
      <c r="C16" s="662"/>
      <c r="D16" s="282" t="s">
        <v>68</v>
      </c>
      <c r="E16" s="282">
        <v>600</v>
      </c>
      <c r="F16" s="716" t="s">
        <v>201</v>
      </c>
      <c r="G16" s="674"/>
      <c r="H16" s="674"/>
      <c r="I16" s="674"/>
      <c r="J16" s="674"/>
      <c r="K16" s="675"/>
    </row>
    <row r="17" spans="2:11" x14ac:dyDescent="0.3">
      <c r="B17" s="672" t="s">
        <v>106</v>
      </c>
      <c r="C17" s="662"/>
      <c r="D17" s="282" t="s">
        <v>68</v>
      </c>
      <c r="E17" s="282">
        <v>5</v>
      </c>
      <c r="F17" s="676"/>
      <c r="G17" s="677"/>
      <c r="H17" s="677"/>
      <c r="I17" s="677"/>
      <c r="J17" s="677"/>
      <c r="K17" s="678"/>
    </row>
    <row r="18" spans="2:11" x14ac:dyDescent="0.3">
      <c r="B18" s="672" t="s">
        <v>202</v>
      </c>
      <c r="C18" s="662"/>
      <c r="D18" s="282" t="s">
        <v>40</v>
      </c>
      <c r="E18" s="298">
        <f>+E16/E17</f>
        <v>120</v>
      </c>
      <c r="F18" s="676"/>
      <c r="G18" s="677"/>
      <c r="H18" s="677"/>
      <c r="I18" s="677"/>
      <c r="J18" s="677"/>
      <c r="K18" s="678"/>
    </row>
    <row r="19" spans="2:11" x14ac:dyDescent="0.3">
      <c r="B19" s="672" t="s">
        <v>203</v>
      </c>
      <c r="C19" s="662"/>
      <c r="D19" s="282" t="s">
        <v>68</v>
      </c>
      <c r="E19" s="298">
        <v>40</v>
      </c>
      <c r="F19" s="676"/>
      <c r="G19" s="677"/>
      <c r="H19" s="677"/>
      <c r="I19" s="677"/>
      <c r="J19" s="677"/>
      <c r="K19" s="678"/>
    </row>
    <row r="20" spans="2:11" x14ac:dyDescent="0.3">
      <c r="B20" s="672" t="s">
        <v>204</v>
      </c>
      <c r="C20" s="662"/>
      <c r="D20" s="282" t="s">
        <v>40</v>
      </c>
      <c r="E20" s="298">
        <f>+E16/E19</f>
        <v>15</v>
      </c>
      <c r="F20" s="679"/>
      <c r="G20" s="680"/>
      <c r="H20" s="680"/>
      <c r="I20" s="680"/>
      <c r="J20" s="680"/>
      <c r="K20" s="681"/>
    </row>
    <row r="21" spans="2:11" ht="15" customHeight="1" x14ac:dyDescent="0.3">
      <c r="B21" s="672" t="s">
        <v>205</v>
      </c>
      <c r="C21" s="662"/>
      <c r="D21" s="282" t="s">
        <v>112</v>
      </c>
      <c r="E21" s="298">
        <v>2</v>
      </c>
      <c r="F21" s="716" t="s">
        <v>206</v>
      </c>
      <c r="G21" s="674"/>
      <c r="H21" s="674"/>
      <c r="I21" s="674"/>
      <c r="J21" s="674"/>
      <c r="K21" s="675"/>
    </row>
    <row r="22" spans="2:11" ht="15.75" customHeight="1" x14ac:dyDescent="0.3">
      <c r="B22" s="672" t="s">
        <v>207</v>
      </c>
      <c r="C22" s="662"/>
      <c r="D22" s="282" t="s">
        <v>44</v>
      </c>
      <c r="E22" s="298">
        <f>+E16*0.1</f>
        <v>60</v>
      </c>
      <c r="F22" s="679"/>
      <c r="G22" s="680"/>
      <c r="H22" s="680"/>
      <c r="I22" s="680"/>
      <c r="J22" s="680"/>
      <c r="K22" s="681"/>
    </row>
    <row r="23" spans="2:11" ht="15.75" customHeight="1" x14ac:dyDescent="0.3">
      <c r="B23" s="672" t="s">
        <v>208</v>
      </c>
      <c r="C23" s="662"/>
      <c r="D23" s="282" t="s">
        <v>44</v>
      </c>
      <c r="E23" s="298">
        <v>2</v>
      </c>
      <c r="F23" s="717"/>
      <c r="G23" s="661"/>
      <c r="H23" s="661"/>
      <c r="I23" s="661"/>
      <c r="J23" s="661"/>
      <c r="K23" s="668"/>
    </row>
    <row r="24" spans="2:11" ht="15" customHeight="1" x14ac:dyDescent="0.3">
      <c r="B24" s="672" t="s">
        <v>209</v>
      </c>
      <c r="C24" s="662"/>
      <c r="D24" s="282" t="s">
        <v>83</v>
      </c>
      <c r="E24" s="286">
        <f>ROUND((+E18+E20)/74,1)</f>
        <v>1.8</v>
      </c>
      <c r="F24" s="673" t="s">
        <v>118</v>
      </c>
      <c r="G24" s="674"/>
      <c r="H24" s="674"/>
      <c r="I24" s="674"/>
      <c r="J24" s="674"/>
      <c r="K24" s="675"/>
    </row>
    <row r="25" spans="2:11" ht="15.75" customHeight="1" x14ac:dyDescent="0.3">
      <c r="B25" s="672" t="s">
        <v>119</v>
      </c>
      <c r="C25" s="662"/>
      <c r="D25" s="282" t="s">
        <v>83</v>
      </c>
      <c r="E25" s="286">
        <f>+E24</f>
        <v>1.8</v>
      </c>
      <c r="F25" s="679"/>
      <c r="G25" s="680"/>
      <c r="H25" s="680"/>
      <c r="I25" s="680"/>
      <c r="J25" s="680"/>
      <c r="K25" s="681"/>
    </row>
    <row r="26" spans="2:11" ht="24" customHeight="1" x14ac:dyDescent="0.3">
      <c r="B26" s="672" t="s">
        <v>120</v>
      </c>
      <c r="C26" s="662"/>
      <c r="D26" s="282" t="s">
        <v>90</v>
      </c>
      <c r="E26" s="298">
        <v>1</v>
      </c>
      <c r="F26" s="667" t="s">
        <v>121</v>
      </c>
      <c r="G26" s="661"/>
      <c r="H26" s="661"/>
      <c r="I26" s="661"/>
      <c r="J26" s="661"/>
      <c r="K26" s="668"/>
    </row>
    <row r="27" spans="2:11" ht="25.5" customHeight="1" x14ac:dyDescent="0.3">
      <c r="B27" s="672" t="s">
        <v>210</v>
      </c>
      <c r="C27" s="662"/>
      <c r="D27" s="282" t="s">
        <v>70</v>
      </c>
      <c r="E27" s="282">
        <v>1</v>
      </c>
      <c r="F27" s="667" t="s">
        <v>211</v>
      </c>
      <c r="G27" s="661"/>
      <c r="H27" s="661"/>
      <c r="I27" s="661"/>
      <c r="J27" s="661"/>
      <c r="K27" s="668"/>
    </row>
    <row r="28" spans="2:11" ht="15.75" customHeight="1" x14ac:dyDescent="0.3">
      <c r="B28" s="660" t="s">
        <v>123</v>
      </c>
      <c r="C28" s="661"/>
      <c r="D28" s="661"/>
      <c r="E28" s="661"/>
      <c r="F28" s="661"/>
      <c r="G28" s="661"/>
      <c r="H28" s="662"/>
      <c r="I28" s="669">
        <v>1</v>
      </c>
      <c r="J28" s="670"/>
      <c r="K28" s="671"/>
    </row>
    <row r="29" spans="2:11" ht="27.75" customHeight="1" x14ac:dyDescent="0.3">
      <c r="B29" s="247" t="s">
        <v>124</v>
      </c>
      <c r="C29" s="248" t="s">
        <v>331</v>
      </c>
      <c r="D29" s="248" t="s">
        <v>382</v>
      </c>
      <c r="E29" s="248" t="s">
        <v>183</v>
      </c>
      <c r="F29" s="248" t="s">
        <v>383</v>
      </c>
      <c r="G29" s="248" t="s">
        <v>332</v>
      </c>
      <c r="H29" s="248" t="s">
        <v>384</v>
      </c>
      <c r="I29" s="248" t="s">
        <v>385</v>
      </c>
      <c r="J29" s="248" t="s">
        <v>386</v>
      </c>
      <c r="K29" s="249" t="s">
        <v>387</v>
      </c>
    </row>
    <row r="30" spans="2:11" ht="15.75" customHeight="1" x14ac:dyDescent="0.3">
      <c r="B30" s="312">
        <v>1</v>
      </c>
      <c r="C30" s="290" t="s">
        <v>131</v>
      </c>
      <c r="D30" s="291"/>
      <c r="E30" s="291"/>
      <c r="F30" s="291"/>
      <c r="G30" s="291"/>
      <c r="H30" s="291"/>
      <c r="I30" s="291"/>
      <c r="J30" s="291"/>
      <c r="K30" s="313"/>
    </row>
    <row r="31" spans="2:11" ht="15.75" customHeight="1" x14ac:dyDescent="0.3">
      <c r="B31" s="312" t="s">
        <v>132</v>
      </c>
      <c r="C31" s="291" t="s">
        <v>50</v>
      </c>
      <c r="D31" s="291" t="s">
        <v>36</v>
      </c>
      <c r="E31" s="293">
        <f>E8</f>
        <v>200</v>
      </c>
      <c r="F31" s="293">
        <f>Parámetros!G49</f>
        <v>1300</v>
      </c>
      <c r="G31" s="293">
        <f t="shared" ref="G31:G45" si="0">E31*F31</f>
        <v>260000</v>
      </c>
      <c r="H31" s="291">
        <f t="shared" ref="H31:H45" si="1">I$28</f>
        <v>1</v>
      </c>
      <c r="I31" s="293">
        <f t="shared" ref="I31:I45" si="2">G31*H31</f>
        <v>260000</v>
      </c>
      <c r="J31" s="293">
        <f t="shared" ref="J31:J45" si="3">I31-K31</f>
        <v>260000</v>
      </c>
      <c r="K31" s="313"/>
    </row>
    <row r="32" spans="2:11" ht="15.75" customHeight="1" x14ac:dyDescent="0.3">
      <c r="B32" s="312" t="s">
        <v>133</v>
      </c>
      <c r="C32" s="291" t="s">
        <v>51</v>
      </c>
      <c r="D32" s="291" t="s">
        <v>36</v>
      </c>
      <c r="E32" s="293">
        <f t="shared" ref="E32:E35" si="4">E$8</f>
        <v>200</v>
      </c>
      <c r="F32" s="293">
        <f>Parámetros!G50</f>
        <v>650</v>
      </c>
      <c r="G32" s="293">
        <f t="shared" si="0"/>
        <v>130000</v>
      </c>
      <c r="H32" s="291">
        <f t="shared" si="1"/>
        <v>1</v>
      </c>
      <c r="I32" s="293">
        <f t="shared" si="2"/>
        <v>130000</v>
      </c>
      <c r="J32" s="293">
        <f t="shared" si="3"/>
        <v>130000</v>
      </c>
      <c r="K32" s="313"/>
    </row>
    <row r="33" spans="2:14" ht="15.75" customHeight="1" x14ac:dyDescent="0.3">
      <c r="B33" s="312" t="s">
        <v>134</v>
      </c>
      <c r="C33" s="291" t="s">
        <v>52</v>
      </c>
      <c r="D33" s="291" t="s">
        <v>38</v>
      </c>
      <c r="E33" s="293">
        <f t="shared" si="4"/>
        <v>200</v>
      </c>
      <c r="F33" s="293">
        <f>Parámetros!G51</f>
        <v>1300</v>
      </c>
      <c r="G33" s="293">
        <f t="shared" si="0"/>
        <v>260000</v>
      </c>
      <c r="H33" s="291">
        <f t="shared" si="1"/>
        <v>1</v>
      </c>
      <c r="I33" s="293">
        <f t="shared" si="2"/>
        <v>260000</v>
      </c>
      <c r="J33" s="293">
        <f t="shared" si="3"/>
        <v>260000</v>
      </c>
      <c r="K33" s="313"/>
    </row>
    <row r="34" spans="2:14" ht="15.75" customHeight="1" x14ac:dyDescent="0.3">
      <c r="B34" s="312" t="s">
        <v>135</v>
      </c>
      <c r="C34" s="291" t="s">
        <v>53</v>
      </c>
      <c r="D34" s="291" t="s">
        <v>54</v>
      </c>
      <c r="E34" s="293">
        <f t="shared" si="4"/>
        <v>200</v>
      </c>
      <c r="F34" s="293">
        <f>Parámetros!G53</f>
        <v>1000</v>
      </c>
      <c r="G34" s="293">
        <f t="shared" si="0"/>
        <v>200000</v>
      </c>
      <c r="H34" s="291">
        <f t="shared" si="1"/>
        <v>1</v>
      </c>
      <c r="I34" s="293">
        <f t="shared" si="2"/>
        <v>200000</v>
      </c>
      <c r="J34" s="293">
        <f t="shared" si="3"/>
        <v>200000</v>
      </c>
      <c r="K34" s="313"/>
    </row>
    <row r="35" spans="2:14" ht="15.75" customHeight="1" x14ac:dyDescent="0.3">
      <c r="B35" s="312" t="s">
        <v>136</v>
      </c>
      <c r="C35" s="291" t="s">
        <v>55</v>
      </c>
      <c r="D35" s="291" t="s">
        <v>54</v>
      </c>
      <c r="E35" s="293">
        <f t="shared" si="4"/>
        <v>200</v>
      </c>
      <c r="F35" s="293">
        <f>Parámetros!G53</f>
        <v>1000</v>
      </c>
      <c r="G35" s="293">
        <f t="shared" si="0"/>
        <v>200000</v>
      </c>
      <c r="H35" s="291">
        <f t="shared" si="1"/>
        <v>1</v>
      </c>
      <c r="I35" s="293">
        <f t="shared" si="2"/>
        <v>200000</v>
      </c>
      <c r="J35" s="293">
        <f t="shared" si="3"/>
        <v>200000</v>
      </c>
      <c r="K35" s="313"/>
    </row>
    <row r="36" spans="2:14" ht="15.75" customHeight="1" x14ac:dyDescent="0.3">
      <c r="B36" s="312" t="s">
        <v>137</v>
      </c>
      <c r="C36" s="311" t="s">
        <v>60</v>
      </c>
      <c r="D36" s="235" t="s">
        <v>54</v>
      </c>
      <c r="E36" s="291">
        <f>ROUND(E$8*E11,0)</f>
        <v>20</v>
      </c>
      <c r="F36" s="291">
        <f>Parámetros!G59</f>
        <v>1445</v>
      </c>
      <c r="G36" s="293">
        <f t="shared" si="0"/>
        <v>28900</v>
      </c>
      <c r="H36" s="291">
        <f t="shared" ref="H36" si="5">I$28</f>
        <v>1</v>
      </c>
      <c r="I36" s="293">
        <f t="shared" ref="I36" si="6">G36*H36</f>
        <v>28900</v>
      </c>
      <c r="J36" s="293">
        <f t="shared" ref="J36" si="7">I36-K36</f>
        <v>28900</v>
      </c>
      <c r="K36" s="313"/>
    </row>
    <row r="37" spans="2:14" ht="15.75" customHeight="1" x14ac:dyDescent="0.3">
      <c r="B37" s="312" t="s">
        <v>138</v>
      </c>
      <c r="C37" s="291" t="s">
        <v>56</v>
      </c>
      <c r="D37" s="291" t="s">
        <v>54</v>
      </c>
      <c r="E37" s="293">
        <f>ROUND(E8*E11,0)</f>
        <v>20</v>
      </c>
      <c r="F37" s="293">
        <f>Parámetros!G54</f>
        <v>1083</v>
      </c>
      <c r="G37" s="293">
        <f t="shared" si="0"/>
        <v>21660</v>
      </c>
      <c r="H37" s="291">
        <f t="shared" si="1"/>
        <v>1</v>
      </c>
      <c r="I37" s="293">
        <f t="shared" si="2"/>
        <v>21660</v>
      </c>
      <c r="J37" s="293">
        <f t="shared" si="3"/>
        <v>21660</v>
      </c>
      <c r="K37" s="313"/>
    </row>
    <row r="38" spans="2:14" ht="15.75" customHeight="1" x14ac:dyDescent="0.3">
      <c r="B38" s="312" t="s">
        <v>139</v>
      </c>
      <c r="C38" s="291" t="s">
        <v>57</v>
      </c>
      <c r="D38" s="291" t="s">
        <v>54</v>
      </c>
      <c r="E38" s="293">
        <f t="shared" ref="E38:E39" si="8">E$8</f>
        <v>200</v>
      </c>
      <c r="F38" s="293">
        <f>Parámetros!G55</f>
        <v>520</v>
      </c>
      <c r="G38" s="293">
        <f t="shared" si="0"/>
        <v>104000</v>
      </c>
      <c r="H38" s="291">
        <f t="shared" si="1"/>
        <v>1</v>
      </c>
      <c r="I38" s="293">
        <f t="shared" si="2"/>
        <v>104000</v>
      </c>
      <c r="J38" s="293">
        <f t="shared" si="3"/>
        <v>104000</v>
      </c>
      <c r="K38" s="313"/>
    </row>
    <row r="39" spans="2:14" ht="15.75" customHeight="1" x14ac:dyDescent="0.3">
      <c r="B39" s="312" t="s">
        <v>140</v>
      </c>
      <c r="C39" s="291" t="s">
        <v>58</v>
      </c>
      <c r="D39" s="291" t="s">
        <v>54</v>
      </c>
      <c r="E39" s="293">
        <f t="shared" si="8"/>
        <v>200</v>
      </c>
      <c r="F39" s="293">
        <f>Parámetros!G57</f>
        <v>448</v>
      </c>
      <c r="G39" s="293">
        <f t="shared" si="0"/>
        <v>89600</v>
      </c>
      <c r="H39" s="291">
        <f t="shared" si="1"/>
        <v>1</v>
      </c>
      <c r="I39" s="293">
        <f t="shared" si="2"/>
        <v>89600</v>
      </c>
      <c r="J39" s="293">
        <f t="shared" si="3"/>
        <v>89600</v>
      </c>
      <c r="K39" s="313"/>
    </row>
    <row r="40" spans="2:14" ht="15.75" customHeight="1" x14ac:dyDescent="0.3">
      <c r="B40" s="312" t="s">
        <v>187</v>
      </c>
      <c r="C40" s="291" t="s">
        <v>37</v>
      </c>
      <c r="D40" s="291" t="s">
        <v>38</v>
      </c>
      <c r="E40" s="293">
        <f>E18</f>
        <v>120</v>
      </c>
      <c r="F40" s="293">
        <f>Parámetros!G28</f>
        <v>3250</v>
      </c>
      <c r="G40" s="293">
        <f t="shared" si="0"/>
        <v>390000</v>
      </c>
      <c r="H40" s="291">
        <f t="shared" si="1"/>
        <v>1</v>
      </c>
      <c r="I40" s="293">
        <f t="shared" si="2"/>
        <v>390000</v>
      </c>
      <c r="J40" s="293">
        <f t="shared" si="3"/>
        <v>390000</v>
      </c>
      <c r="K40" s="313"/>
    </row>
    <row r="41" spans="2:14" ht="15.75" customHeight="1" x14ac:dyDescent="0.3">
      <c r="B41" s="312" t="s">
        <v>217</v>
      </c>
      <c r="C41" s="291" t="s">
        <v>39</v>
      </c>
      <c r="D41" s="291" t="s">
        <v>40</v>
      </c>
      <c r="E41" s="293">
        <f>E18+E20</f>
        <v>135</v>
      </c>
      <c r="F41" s="293">
        <f>Parámetros!G29</f>
        <v>3250</v>
      </c>
      <c r="G41" s="293">
        <f t="shared" si="0"/>
        <v>438750</v>
      </c>
      <c r="H41" s="291">
        <f t="shared" si="1"/>
        <v>1</v>
      </c>
      <c r="I41" s="293">
        <f t="shared" si="2"/>
        <v>438750</v>
      </c>
      <c r="J41" s="293">
        <f t="shared" si="3"/>
        <v>438750</v>
      </c>
      <c r="K41" s="313"/>
    </row>
    <row r="42" spans="2:14" ht="15.75" customHeight="1" x14ac:dyDescent="0.3">
      <c r="B42" s="312" t="s">
        <v>218</v>
      </c>
      <c r="C42" s="291" t="s">
        <v>45</v>
      </c>
      <c r="D42" s="291" t="s">
        <v>40</v>
      </c>
      <c r="E42" s="293">
        <f>E18+E20</f>
        <v>135</v>
      </c>
      <c r="F42" s="293">
        <f>Parámetros!G32</f>
        <v>1182</v>
      </c>
      <c r="G42" s="293">
        <f t="shared" si="0"/>
        <v>159570</v>
      </c>
      <c r="H42" s="291">
        <f t="shared" si="1"/>
        <v>1</v>
      </c>
      <c r="I42" s="293">
        <f t="shared" si="2"/>
        <v>159570</v>
      </c>
      <c r="J42" s="293">
        <f t="shared" si="3"/>
        <v>159570</v>
      </c>
      <c r="K42" s="313"/>
      <c r="M42" s="292"/>
      <c r="N42" s="292"/>
    </row>
    <row r="43" spans="2:14" ht="15.75" customHeight="1" x14ac:dyDescent="0.3">
      <c r="B43" s="312" t="s">
        <v>219</v>
      </c>
      <c r="C43" s="235" t="s">
        <v>43</v>
      </c>
      <c r="D43" s="235" t="s">
        <v>44</v>
      </c>
      <c r="E43" s="299">
        <f>ROUND(+E53*14+E54+E55+E56*4+E57*4+E58+E60+E61+62+63+63+64+65+66+67+E67+E68+70+71+5,0)</f>
        <v>2567</v>
      </c>
      <c r="F43" s="234">
        <f>Parámetros!G48</f>
        <v>722</v>
      </c>
      <c r="G43" s="234">
        <f t="shared" si="0"/>
        <v>1853374</v>
      </c>
      <c r="H43" s="291">
        <f t="shared" ref="H43" si="9">I$28</f>
        <v>1</v>
      </c>
      <c r="I43" s="293">
        <f t="shared" ref="I43" si="10">G43*H43</f>
        <v>1853374</v>
      </c>
      <c r="J43" s="293">
        <f t="shared" ref="J43" si="11">I43-K43</f>
        <v>-1146626</v>
      </c>
      <c r="K43" s="314">
        <v>3000000</v>
      </c>
      <c r="M43" s="292"/>
    </row>
    <row r="44" spans="2:14" ht="15.75" customHeight="1" x14ac:dyDescent="0.3">
      <c r="B44" s="312" t="s">
        <v>220</v>
      </c>
      <c r="C44" s="291" t="s">
        <v>59</v>
      </c>
      <c r="D44" s="291" t="s">
        <v>44</v>
      </c>
      <c r="E44" s="299">
        <f>ROUND(+E48*2+E49+E50+E51+E52,0)</f>
        <v>506</v>
      </c>
      <c r="F44" s="293">
        <f>Parámetros!G57</f>
        <v>448</v>
      </c>
      <c r="G44" s="293">
        <f t="shared" si="0"/>
        <v>226688</v>
      </c>
      <c r="H44" s="291">
        <f t="shared" si="1"/>
        <v>1</v>
      </c>
      <c r="I44" s="293">
        <f t="shared" si="2"/>
        <v>226688</v>
      </c>
      <c r="J44" s="293">
        <f t="shared" si="3"/>
        <v>226688</v>
      </c>
      <c r="K44" s="314"/>
    </row>
    <row r="45" spans="2:14" ht="15.75" customHeight="1" x14ac:dyDescent="0.3">
      <c r="B45" s="312" t="s">
        <v>221</v>
      </c>
      <c r="C45" s="291" t="s">
        <v>67</v>
      </c>
      <c r="D45" s="291" t="s">
        <v>68</v>
      </c>
      <c r="E45" s="293">
        <f>E16</f>
        <v>600</v>
      </c>
      <c r="F45" s="293">
        <f>Parámetros!G63</f>
        <v>2600</v>
      </c>
      <c r="G45" s="293">
        <f t="shared" si="0"/>
        <v>1560000</v>
      </c>
      <c r="H45" s="291">
        <f t="shared" si="1"/>
        <v>1</v>
      </c>
      <c r="I45" s="293">
        <f t="shared" si="2"/>
        <v>1560000</v>
      </c>
      <c r="J45" s="293">
        <f t="shared" si="3"/>
        <v>-740000</v>
      </c>
      <c r="K45" s="314">
        <v>2300000</v>
      </c>
    </row>
    <row r="46" spans="2:14" ht="15.75" customHeight="1" x14ac:dyDescent="0.3">
      <c r="B46" s="660" t="s">
        <v>141</v>
      </c>
      <c r="C46" s="661"/>
      <c r="D46" s="662"/>
      <c r="E46" s="294"/>
      <c r="F46" s="294"/>
      <c r="G46" s="294">
        <f>SUM(G31:G45)</f>
        <v>5922542</v>
      </c>
      <c r="H46" s="294"/>
      <c r="I46" s="294">
        <f t="shared" ref="I46:K46" si="12">SUM(I31:I45)</f>
        <v>5922542</v>
      </c>
      <c r="J46" s="294">
        <f t="shared" si="12"/>
        <v>622542</v>
      </c>
      <c r="K46" s="316">
        <f t="shared" si="12"/>
        <v>5300000</v>
      </c>
    </row>
    <row r="47" spans="2:14" ht="15.75" customHeight="1" x14ac:dyDescent="0.3">
      <c r="B47" s="312">
        <v>2</v>
      </c>
      <c r="C47" s="290" t="s">
        <v>142</v>
      </c>
      <c r="D47" s="291"/>
      <c r="E47" s="291"/>
      <c r="F47" s="291"/>
      <c r="G47" s="291"/>
      <c r="H47" s="291"/>
      <c r="I47" s="291"/>
      <c r="J47" s="291"/>
      <c r="K47" s="313"/>
    </row>
    <row r="48" spans="2:14" ht="15.75" customHeight="1" x14ac:dyDescent="0.3">
      <c r="B48" s="312" t="s">
        <v>143</v>
      </c>
      <c r="C48" s="291" t="s">
        <v>92</v>
      </c>
      <c r="D48" s="291" t="s">
        <v>73</v>
      </c>
      <c r="E48" s="291">
        <f>E8</f>
        <v>200</v>
      </c>
      <c r="F48" s="293"/>
      <c r="G48" s="293">
        <f t="shared" ref="G48:G69" si="13">E48*F48</f>
        <v>0</v>
      </c>
      <c r="H48" s="291"/>
      <c r="I48" s="293">
        <f t="shared" ref="I48:I70" si="14">G48*H48</f>
        <v>0</v>
      </c>
      <c r="J48" s="293">
        <f t="shared" ref="J48:J70" si="15">I48-K48</f>
        <v>0</v>
      </c>
      <c r="K48" s="313"/>
    </row>
    <row r="49" spans="2:12" ht="15.75" customHeight="1" x14ac:dyDescent="0.3">
      <c r="B49" s="312" t="s">
        <v>144</v>
      </c>
      <c r="C49" s="291" t="s">
        <v>74</v>
      </c>
      <c r="D49" s="291" t="s">
        <v>44</v>
      </c>
      <c r="E49" s="295">
        <f>E12</f>
        <v>100</v>
      </c>
      <c r="F49" s="293">
        <f>Parámetros!D70</f>
        <v>5490</v>
      </c>
      <c r="G49" s="293">
        <f t="shared" si="13"/>
        <v>549000</v>
      </c>
      <c r="H49" s="291">
        <f t="shared" ref="H49:H70" si="16">I$28</f>
        <v>1</v>
      </c>
      <c r="I49" s="293">
        <f t="shared" si="14"/>
        <v>549000</v>
      </c>
      <c r="J49" s="293">
        <f t="shared" si="15"/>
        <v>549000</v>
      </c>
      <c r="K49" s="313"/>
    </row>
    <row r="50" spans="2:12" ht="15.75" customHeight="1" x14ac:dyDescent="0.3">
      <c r="B50" s="312" t="s">
        <v>145</v>
      </c>
      <c r="C50" s="291" t="s">
        <v>86</v>
      </c>
      <c r="D50" s="291" t="s">
        <v>44</v>
      </c>
      <c r="E50" s="296">
        <f>E15</f>
        <v>1</v>
      </c>
      <c r="F50" s="293">
        <f>Parámetros!D94</f>
        <v>75000</v>
      </c>
      <c r="G50" s="293">
        <f t="shared" si="13"/>
        <v>75000</v>
      </c>
      <c r="H50" s="291">
        <f t="shared" si="16"/>
        <v>1</v>
      </c>
      <c r="I50" s="293">
        <f t="shared" si="14"/>
        <v>75000</v>
      </c>
      <c r="J50" s="293">
        <f t="shared" si="15"/>
        <v>75000</v>
      </c>
      <c r="K50" s="313"/>
    </row>
    <row r="51" spans="2:12" ht="15.75" customHeight="1" x14ac:dyDescent="0.3">
      <c r="B51" s="312" t="s">
        <v>146</v>
      </c>
      <c r="C51" s="291" t="s">
        <v>88</v>
      </c>
      <c r="D51" s="291" t="s">
        <v>44</v>
      </c>
      <c r="E51" s="295">
        <f>E13</f>
        <v>4</v>
      </c>
      <c r="F51" s="293">
        <f>Parámetros!D96</f>
        <v>14900</v>
      </c>
      <c r="G51" s="293">
        <f t="shared" si="13"/>
        <v>59600</v>
      </c>
      <c r="H51" s="291">
        <f t="shared" si="16"/>
        <v>1</v>
      </c>
      <c r="I51" s="293">
        <f t="shared" si="14"/>
        <v>59600</v>
      </c>
      <c r="J51" s="293">
        <f t="shared" si="15"/>
        <v>59600</v>
      </c>
      <c r="K51" s="313"/>
    </row>
    <row r="52" spans="2:12" ht="15.75" customHeight="1" x14ac:dyDescent="0.3">
      <c r="B52" s="312" t="s">
        <v>147</v>
      </c>
      <c r="C52" s="291" t="s">
        <v>91</v>
      </c>
      <c r="D52" s="291" t="s">
        <v>44</v>
      </c>
      <c r="E52" s="291">
        <f>E14</f>
        <v>1</v>
      </c>
      <c r="F52" s="293">
        <f>Parámetros!D98</f>
        <v>64600</v>
      </c>
      <c r="G52" s="293">
        <f t="shared" si="13"/>
        <v>64600</v>
      </c>
      <c r="H52" s="291">
        <f t="shared" si="16"/>
        <v>1</v>
      </c>
      <c r="I52" s="293">
        <f t="shared" si="14"/>
        <v>64600</v>
      </c>
      <c r="J52" s="293">
        <f t="shared" si="15"/>
        <v>64600</v>
      </c>
      <c r="K52" s="313"/>
    </row>
    <row r="53" spans="2:12" ht="15.75" customHeight="1" x14ac:dyDescent="0.3">
      <c r="B53" s="312" t="s">
        <v>148</v>
      </c>
      <c r="C53" s="300" t="s">
        <v>94</v>
      </c>
      <c r="D53" s="291" t="s">
        <v>40</v>
      </c>
      <c r="E53" s="301">
        <f>E18+E20</f>
        <v>135</v>
      </c>
      <c r="F53" s="329">
        <f>Parámetros!D102</f>
        <v>14000</v>
      </c>
      <c r="G53" s="293">
        <f t="shared" si="13"/>
        <v>1890000</v>
      </c>
      <c r="H53" s="291">
        <f t="shared" si="16"/>
        <v>1</v>
      </c>
      <c r="I53" s="293">
        <f t="shared" si="14"/>
        <v>1890000</v>
      </c>
      <c r="J53" s="293">
        <f t="shared" si="15"/>
        <v>1890000</v>
      </c>
      <c r="K53" s="313"/>
      <c r="L53" s="327"/>
    </row>
    <row r="54" spans="2:12" ht="15.75" customHeight="1" x14ac:dyDescent="0.3">
      <c r="B54" s="312" t="s">
        <v>149</v>
      </c>
      <c r="C54" s="300" t="s">
        <v>212</v>
      </c>
      <c r="D54" s="291" t="s">
        <v>44</v>
      </c>
      <c r="E54" s="301">
        <f>E22</f>
        <v>60</v>
      </c>
      <c r="F54" s="293">
        <f>Parámetros!D74</f>
        <v>14000</v>
      </c>
      <c r="G54" s="293">
        <f t="shared" si="13"/>
        <v>840000</v>
      </c>
      <c r="H54" s="291">
        <f t="shared" si="16"/>
        <v>1</v>
      </c>
      <c r="I54" s="293">
        <f t="shared" si="14"/>
        <v>840000</v>
      </c>
      <c r="J54" s="293">
        <f t="shared" si="15"/>
        <v>840000</v>
      </c>
      <c r="K54" s="313"/>
    </row>
    <row r="55" spans="2:12" ht="15.75" customHeight="1" x14ac:dyDescent="0.3">
      <c r="B55" s="312" t="s">
        <v>213</v>
      </c>
      <c r="C55" s="300" t="s">
        <v>85</v>
      </c>
      <c r="D55" s="291" t="s">
        <v>44</v>
      </c>
      <c r="E55" s="301">
        <f>E23</f>
        <v>2</v>
      </c>
      <c r="F55" s="293">
        <f>Parámetros!D93</f>
        <v>17900</v>
      </c>
      <c r="G55" s="293">
        <f t="shared" si="13"/>
        <v>35800</v>
      </c>
      <c r="H55" s="291">
        <f t="shared" si="16"/>
        <v>1</v>
      </c>
      <c r="I55" s="293">
        <f t="shared" si="14"/>
        <v>35800</v>
      </c>
      <c r="J55" s="293">
        <f t="shared" si="15"/>
        <v>35800</v>
      </c>
      <c r="K55" s="313"/>
    </row>
    <row r="56" spans="2:12" ht="15.75" customHeight="1" x14ac:dyDescent="0.3">
      <c r="B56" s="312" t="s">
        <v>214</v>
      </c>
      <c r="C56" s="300" t="s">
        <v>87</v>
      </c>
      <c r="D56" s="291" t="s">
        <v>83</v>
      </c>
      <c r="E56" s="302">
        <f>E24</f>
        <v>1.8</v>
      </c>
      <c r="F56" s="293">
        <f>Parámetros!D95</f>
        <v>63135</v>
      </c>
      <c r="G56" s="293">
        <f t="shared" si="13"/>
        <v>113643</v>
      </c>
      <c r="H56" s="291">
        <f t="shared" si="16"/>
        <v>1</v>
      </c>
      <c r="I56" s="293">
        <f t="shared" si="14"/>
        <v>113643</v>
      </c>
      <c r="J56" s="293">
        <f t="shared" si="15"/>
        <v>113643</v>
      </c>
      <c r="K56" s="313"/>
    </row>
    <row r="57" spans="2:12" ht="15.75" customHeight="1" x14ac:dyDescent="0.3">
      <c r="B57" s="312" t="s">
        <v>215</v>
      </c>
      <c r="C57" s="303" t="s">
        <v>82</v>
      </c>
      <c r="D57" s="304" t="s">
        <v>83</v>
      </c>
      <c r="E57" s="296">
        <f>E25</f>
        <v>1.8</v>
      </c>
      <c r="F57" s="293">
        <f>Parámetros!D91</f>
        <v>16100</v>
      </c>
      <c r="G57" s="293">
        <f t="shared" si="13"/>
        <v>28980</v>
      </c>
      <c r="H57" s="291">
        <f t="shared" si="16"/>
        <v>1</v>
      </c>
      <c r="I57" s="293">
        <f t="shared" si="14"/>
        <v>28980</v>
      </c>
      <c r="J57" s="293">
        <f t="shared" si="15"/>
        <v>28980</v>
      </c>
      <c r="K57" s="313"/>
    </row>
    <row r="58" spans="2:12" ht="15.75" customHeight="1" x14ac:dyDescent="0.3">
      <c r="B58" s="382" t="s">
        <v>216</v>
      </c>
      <c r="C58" s="305" t="s">
        <v>359</v>
      </c>
      <c r="D58" s="235" t="s">
        <v>73</v>
      </c>
      <c r="E58" s="306">
        <v>1</v>
      </c>
      <c r="F58" s="329">
        <f>Parámetros!D78</f>
        <v>33000</v>
      </c>
      <c r="G58" s="293">
        <f t="shared" si="13"/>
        <v>33000</v>
      </c>
      <c r="H58" s="291">
        <f>I28</f>
        <v>1</v>
      </c>
      <c r="I58" s="293">
        <f t="shared" si="14"/>
        <v>33000</v>
      </c>
      <c r="J58" s="293">
        <f t="shared" si="15"/>
        <v>33000</v>
      </c>
      <c r="K58" s="313"/>
      <c r="L58" s="327"/>
    </row>
    <row r="59" spans="2:12" ht="15.75" customHeight="1" x14ac:dyDescent="0.3">
      <c r="B59" s="382" t="s">
        <v>342</v>
      </c>
      <c r="C59" s="305" t="s">
        <v>347</v>
      </c>
      <c r="D59" s="235" t="s">
        <v>360</v>
      </c>
      <c r="E59" s="306">
        <v>3</v>
      </c>
      <c r="F59" s="293">
        <f>Parámetros!D79</f>
        <v>120600</v>
      </c>
      <c r="G59" s="293">
        <f t="shared" si="13"/>
        <v>361800</v>
      </c>
      <c r="H59" s="291">
        <f>I28</f>
        <v>1</v>
      </c>
      <c r="I59" s="293">
        <f t="shared" si="14"/>
        <v>361800</v>
      </c>
      <c r="J59" s="293">
        <f t="shared" si="15"/>
        <v>361800</v>
      </c>
      <c r="K59" s="313"/>
    </row>
    <row r="60" spans="2:12" ht="15.75" customHeight="1" x14ac:dyDescent="0.3">
      <c r="B60" s="382" t="s">
        <v>343</v>
      </c>
      <c r="C60" s="305" t="s">
        <v>358</v>
      </c>
      <c r="D60" s="235" t="s">
        <v>73</v>
      </c>
      <c r="E60" s="326">
        <v>1</v>
      </c>
      <c r="F60" s="293">
        <f>Parámetros!D80</f>
        <v>2840</v>
      </c>
      <c r="G60" s="293">
        <f t="shared" si="13"/>
        <v>2840</v>
      </c>
      <c r="H60" s="291">
        <f>I28</f>
        <v>1</v>
      </c>
      <c r="I60" s="293">
        <f t="shared" si="14"/>
        <v>2840</v>
      </c>
      <c r="J60" s="293">
        <f t="shared" si="15"/>
        <v>2840</v>
      </c>
      <c r="K60" s="313"/>
    </row>
    <row r="61" spans="2:12" ht="15.75" customHeight="1" x14ac:dyDescent="0.3">
      <c r="B61" s="382" t="s">
        <v>344</v>
      </c>
      <c r="C61" s="305" t="s">
        <v>348</v>
      </c>
      <c r="D61" s="235" t="s">
        <v>73</v>
      </c>
      <c r="E61" s="306">
        <v>1</v>
      </c>
      <c r="F61" s="293">
        <f>Parámetros!D81</f>
        <v>35000</v>
      </c>
      <c r="G61" s="293">
        <f t="shared" si="13"/>
        <v>35000</v>
      </c>
      <c r="H61" s="291">
        <f>I28</f>
        <v>1</v>
      </c>
      <c r="I61" s="293">
        <f t="shared" si="14"/>
        <v>35000</v>
      </c>
      <c r="J61" s="293">
        <f t="shared" si="15"/>
        <v>35000</v>
      </c>
      <c r="K61" s="313"/>
    </row>
    <row r="62" spans="2:12" ht="15.75" customHeight="1" x14ac:dyDescent="0.3">
      <c r="B62" s="382" t="s">
        <v>345</v>
      </c>
      <c r="C62" s="305" t="s">
        <v>349</v>
      </c>
      <c r="D62" s="235" t="s">
        <v>77</v>
      </c>
      <c r="E62" s="306">
        <v>1</v>
      </c>
      <c r="F62" s="293">
        <f>Parámetros!D82</f>
        <v>59440</v>
      </c>
      <c r="G62" s="293">
        <f t="shared" si="13"/>
        <v>59440</v>
      </c>
      <c r="H62" s="291">
        <f>I28</f>
        <v>1</v>
      </c>
      <c r="I62" s="293">
        <f t="shared" si="14"/>
        <v>59440</v>
      </c>
      <c r="J62" s="293">
        <f t="shared" si="15"/>
        <v>59440</v>
      </c>
      <c r="K62" s="313"/>
    </row>
    <row r="63" spans="2:12" ht="15.75" customHeight="1" x14ac:dyDescent="0.3">
      <c r="B63" s="382" t="s">
        <v>346</v>
      </c>
      <c r="C63" s="305" t="s">
        <v>350</v>
      </c>
      <c r="D63" s="235" t="s">
        <v>73</v>
      </c>
      <c r="E63" s="306">
        <v>1</v>
      </c>
      <c r="F63" s="293">
        <f>Parámetros!D83</f>
        <v>33224</v>
      </c>
      <c r="G63" s="293">
        <f t="shared" si="13"/>
        <v>33224</v>
      </c>
      <c r="H63" s="291">
        <f>I28</f>
        <v>1</v>
      </c>
      <c r="I63" s="293">
        <f t="shared" si="14"/>
        <v>33224</v>
      </c>
      <c r="J63" s="293">
        <f t="shared" si="15"/>
        <v>33224</v>
      </c>
      <c r="K63" s="313"/>
    </row>
    <row r="64" spans="2:12" ht="15.75" customHeight="1" x14ac:dyDescent="0.3">
      <c r="B64" s="382" t="s">
        <v>361</v>
      </c>
      <c r="C64" s="305" t="s">
        <v>351</v>
      </c>
      <c r="D64" s="235" t="s">
        <v>73</v>
      </c>
      <c r="E64" s="306">
        <v>1</v>
      </c>
      <c r="F64" s="293">
        <f>Parámetros!D84</f>
        <v>55500</v>
      </c>
      <c r="G64" s="293">
        <f t="shared" si="13"/>
        <v>55500</v>
      </c>
      <c r="H64" s="291">
        <f>I28</f>
        <v>1</v>
      </c>
      <c r="I64" s="293">
        <f t="shared" si="14"/>
        <v>55500</v>
      </c>
      <c r="J64" s="293">
        <f t="shared" si="15"/>
        <v>55500</v>
      </c>
      <c r="K64" s="313"/>
    </row>
    <row r="65" spans="2:12" ht="15.75" customHeight="1" x14ac:dyDescent="0.3">
      <c r="B65" s="382" t="s">
        <v>362</v>
      </c>
      <c r="C65" s="305" t="s">
        <v>356</v>
      </c>
      <c r="D65" s="235" t="s">
        <v>73</v>
      </c>
      <c r="E65" s="334">
        <v>1</v>
      </c>
      <c r="F65" s="379">
        <f>Parámetros!D85</f>
        <v>71267</v>
      </c>
      <c r="G65" s="293">
        <f t="shared" si="13"/>
        <v>71267</v>
      </c>
      <c r="H65" s="291">
        <f>I28</f>
        <v>1</v>
      </c>
      <c r="I65" s="293">
        <f t="shared" si="14"/>
        <v>71267</v>
      </c>
      <c r="J65" s="293">
        <f t="shared" si="15"/>
        <v>71267</v>
      </c>
      <c r="K65" s="313"/>
      <c r="L65" s="327"/>
    </row>
    <row r="66" spans="2:12" ht="15.75" customHeight="1" x14ac:dyDescent="0.3">
      <c r="B66" s="382" t="s">
        <v>363</v>
      </c>
      <c r="C66" s="235" t="s">
        <v>352</v>
      </c>
      <c r="D66" s="235" t="s">
        <v>360</v>
      </c>
      <c r="E66" s="306">
        <v>1</v>
      </c>
      <c r="F66" s="293">
        <f>Parámetros!D86</f>
        <v>56200</v>
      </c>
      <c r="G66" s="293">
        <f t="shared" si="13"/>
        <v>56200</v>
      </c>
      <c r="H66" s="291">
        <f t="shared" si="16"/>
        <v>1</v>
      </c>
      <c r="I66" s="293">
        <f t="shared" si="14"/>
        <v>56200</v>
      </c>
      <c r="J66" s="293">
        <f t="shared" si="15"/>
        <v>56200</v>
      </c>
      <c r="K66" s="313"/>
    </row>
    <row r="67" spans="2:12" ht="15.75" customHeight="1" x14ac:dyDescent="0.3">
      <c r="B67" s="382" t="s">
        <v>364</v>
      </c>
      <c r="C67" s="305" t="s">
        <v>353</v>
      </c>
      <c r="D67" s="235" t="s">
        <v>360</v>
      </c>
      <c r="E67" s="306">
        <v>1</v>
      </c>
      <c r="F67" s="293">
        <f>Parámetros!D87</f>
        <v>31000</v>
      </c>
      <c r="G67" s="293">
        <f t="shared" si="13"/>
        <v>31000</v>
      </c>
      <c r="H67" s="291">
        <f t="shared" si="16"/>
        <v>1</v>
      </c>
      <c r="I67" s="293">
        <f t="shared" si="14"/>
        <v>31000</v>
      </c>
      <c r="J67" s="293">
        <f t="shared" si="15"/>
        <v>31000</v>
      </c>
      <c r="K67" s="313"/>
    </row>
    <row r="68" spans="2:12" ht="15.75" customHeight="1" x14ac:dyDescent="0.3">
      <c r="B68" s="382" t="s">
        <v>365</v>
      </c>
      <c r="C68" s="305" t="s">
        <v>341</v>
      </c>
      <c r="D68" s="235" t="s">
        <v>73</v>
      </c>
      <c r="E68" s="306">
        <v>1</v>
      </c>
      <c r="F68" s="293">
        <f>Parámetros!D88</f>
        <v>40000</v>
      </c>
      <c r="G68" s="293">
        <f t="shared" si="13"/>
        <v>40000</v>
      </c>
      <c r="H68" s="291">
        <f t="shared" si="16"/>
        <v>1</v>
      </c>
      <c r="I68" s="293">
        <f t="shared" si="14"/>
        <v>40000</v>
      </c>
      <c r="J68" s="293">
        <f t="shared" si="15"/>
        <v>40000</v>
      </c>
      <c r="K68" s="313"/>
    </row>
    <row r="69" spans="2:12" ht="34.5" customHeight="1" x14ac:dyDescent="0.3">
      <c r="B69" s="382" t="s">
        <v>366</v>
      </c>
      <c r="C69" s="307" t="s">
        <v>354</v>
      </c>
      <c r="D69" s="308" t="s">
        <v>70</v>
      </c>
      <c r="E69" s="309">
        <v>1</v>
      </c>
      <c r="F69" s="310">
        <f>Parámetros!D89</f>
        <v>39800</v>
      </c>
      <c r="G69" s="310">
        <f t="shared" si="13"/>
        <v>39800</v>
      </c>
      <c r="H69" s="291">
        <f t="shared" si="16"/>
        <v>1</v>
      </c>
      <c r="I69" s="293">
        <f t="shared" si="14"/>
        <v>39800</v>
      </c>
      <c r="J69" s="293">
        <f t="shared" si="15"/>
        <v>39800</v>
      </c>
      <c r="K69" s="313"/>
    </row>
    <row r="70" spans="2:12" ht="15.75" customHeight="1" x14ac:dyDescent="0.3">
      <c r="B70" s="382" t="s">
        <v>367</v>
      </c>
      <c r="C70" s="333" t="s">
        <v>389</v>
      </c>
      <c r="D70" s="235" t="s">
        <v>73</v>
      </c>
      <c r="E70" s="326">
        <v>36</v>
      </c>
      <c r="F70" s="293">
        <f>Parámetros!D90</f>
        <v>6400</v>
      </c>
      <c r="G70" s="293">
        <f>E70*F70</f>
        <v>230400</v>
      </c>
      <c r="H70" s="291">
        <f t="shared" si="16"/>
        <v>1</v>
      </c>
      <c r="I70" s="293">
        <f t="shared" si="14"/>
        <v>230400</v>
      </c>
      <c r="J70" s="293">
        <f t="shared" si="15"/>
        <v>230400</v>
      </c>
      <c r="K70" s="313"/>
      <c r="L70" s="327"/>
    </row>
    <row r="71" spans="2:12" ht="15.75" customHeight="1" x14ac:dyDescent="0.3">
      <c r="B71" s="660" t="s">
        <v>150</v>
      </c>
      <c r="C71" s="680"/>
      <c r="D71" s="715"/>
      <c r="E71" s="291"/>
      <c r="F71" s="293"/>
      <c r="G71" s="294">
        <f>SUM(G49:G70)</f>
        <v>4706094</v>
      </c>
      <c r="H71" s="294">
        <f t="shared" ref="H71:K71" si="17">SUM(H49:H70)</f>
        <v>22</v>
      </c>
      <c r="I71" s="294">
        <f t="shared" si="17"/>
        <v>4706094</v>
      </c>
      <c r="J71" s="294">
        <f t="shared" si="17"/>
        <v>4706094</v>
      </c>
      <c r="K71" s="316">
        <f t="shared" si="17"/>
        <v>0</v>
      </c>
    </row>
    <row r="72" spans="2:12" ht="15.75" customHeight="1" x14ac:dyDescent="0.3">
      <c r="B72" s="312">
        <v>3</v>
      </c>
      <c r="C72" s="290" t="s">
        <v>151</v>
      </c>
      <c r="D72" s="291"/>
      <c r="E72" s="291"/>
      <c r="F72" s="291"/>
      <c r="G72" s="291"/>
      <c r="H72" s="291"/>
      <c r="I72" s="291"/>
      <c r="J72" s="291"/>
      <c r="K72" s="313"/>
    </row>
    <row r="73" spans="2:12" ht="15.75" customHeight="1" x14ac:dyDescent="0.3">
      <c r="B73" s="312" t="s">
        <v>169</v>
      </c>
      <c r="C73" s="291" t="s">
        <v>5</v>
      </c>
      <c r="D73" s="283">
        <v>0.05</v>
      </c>
      <c r="E73" s="291">
        <v>1</v>
      </c>
      <c r="F73" s="293">
        <f>ROUND(D73*G46,0)</f>
        <v>296127</v>
      </c>
      <c r="G73" s="293">
        <f t="shared" ref="G73:G74" si="18">E73*F73</f>
        <v>296127</v>
      </c>
      <c r="H73" s="291">
        <f t="shared" ref="H73:H74" si="19">I$28</f>
        <v>1</v>
      </c>
      <c r="I73" s="293">
        <f t="shared" ref="I73:I74" si="20">G73*H73</f>
        <v>296127</v>
      </c>
      <c r="J73" s="293">
        <f t="shared" ref="J73:J74" si="21">I73-K73</f>
        <v>0</v>
      </c>
      <c r="K73" s="314">
        <f>I73</f>
        <v>296127</v>
      </c>
    </row>
    <row r="74" spans="2:12" ht="15.75" customHeight="1" x14ac:dyDescent="0.3">
      <c r="B74" s="312" t="s">
        <v>152</v>
      </c>
      <c r="C74" s="291" t="s">
        <v>7</v>
      </c>
      <c r="D74" s="283">
        <v>0.2</v>
      </c>
      <c r="E74" s="291">
        <v>1</v>
      </c>
      <c r="F74" s="293">
        <f>ROUND(D74*G71,0)</f>
        <v>941219</v>
      </c>
      <c r="G74" s="293">
        <f t="shared" si="18"/>
        <v>941219</v>
      </c>
      <c r="H74" s="291">
        <f t="shared" si="19"/>
        <v>1</v>
      </c>
      <c r="I74" s="293">
        <f t="shared" si="20"/>
        <v>941219</v>
      </c>
      <c r="J74" s="293">
        <f t="shared" si="21"/>
        <v>0</v>
      </c>
      <c r="K74" s="314">
        <f>I74</f>
        <v>941219</v>
      </c>
    </row>
    <row r="75" spans="2:12" ht="15.75" customHeight="1" x14ac:dyDescent="0.3">
      <c r="B75" s="660" t="s">
        <v>153</v>
      </c>
      <c r="C75" s="661"/>
      <c r="D75" s="662"/>
      <c r="E75" s="291"/>
      <c r="F75" s="291"/>
      <c r="G75" s="294">
        <f>SUM(G73:G74)</f>
        <v>1237346</v>
      </c>
      <c r="H75" s="294"/>
      <c r="I75" s="294">
        <f t="shared" ref="I75:K75" si="22">SUM(I73:I74)</f>
        <v>1237346</v>
      </c>
      <c r="J75" s="294">
        <f t="shared" si="22"/>
        <v>0</v>
      </c>
      <c r="K75" s="316">
        <f t="shared" si="22"/>
        <v>1237346</v>
      </c>
    </row>
    <row r="76" spans="2:12" ht="15.75" customHeight="1" x14ac:dyDescent="0.3">
      <c r="B76" s="660" t="s">
        <v>154</v>
      </c>
      <c r="C76" s="661"/>
      <c r="D76" s="662"/>
      <c r="E76" s="291"/>
      <c r="F76" s="291"/>
      <c r="G76" s="294">
        <f>G75+G71+G46</f>
        <v>11865982</v>
      </c>
      <c r="H76" s="294"/>
      <c r="I76" s="294">
        <f>I75+I71+I46</f>
        <v>11865982</v>
      </c>
      <c r="J76" s="294">
        <f>J75+J71+J46</f>
        <v>5328636</v>
      </c>
      <c r="K76" s="316">
        <f>K75+K71+K46</f>
        <v>6537346</v>
      </c>
    </row>
    <row r="77" spans="2:12" ht="15.75" customHeight="1" x14ac:dyDescent="0.3">
      <c r="B77" s="312">
        <v>4</v>
      </c>
      <c r="C77" s="291" t="s">
        <v>155</v>
      </c>
      <c r="D77" s="283">
        <v>0.15</v>
      </c>
      <c r="E77" s="291">
        <v>1</v>
      </c>
      <c r="F77" s="293">
        <f>ROUND(D77*G76,0)</f>
        <v>1779897</v>
      </c>
      <c r="G77" s="293">
        <f>E77*F77</f>
        <v>1779897</v>
      </c>
      <c r="H77" s="291">
        <f>I$28</f>
        <v>1</v>
      </c>
      <c r="I77" s="293">
        <f>G77*H77</f>
        <v>1779897</v>
      </c>
      <c r="J77" s="293">
        <f>I77-K77</f>
        <v>0</v>
      </c>
      <c r="K77" s="314">
        <f>I77</f>
        <v>1779897</v>
      </c>
    </row>
    <row r="78" spans="2:12" ht="15.75" customHeight="1" thickBot="1" x14ac:dyDescent="0.35">
      <c r="B78" s="663" t="s">
        <v>128</v>
      </c>
      <c r="C78" s="664"/>
      <c r="D78" s="665"/>
      <c r="E78" s="317"/>
      <c r="F78" s="317"/>
      <c r="G78" s="318">
        <f>G77+G76</f>
        <v>13645879</v>
      </c>
      <c r="H78" s="318"/>
      <c r="I78" s="318">
        <f t="shared" ref="I78:K78" si="23">I77+I76</f>
        <v>13645879</v>
      </c>
      <c r="J78" s="318">
        <f t="shared" si="23"/>
        <v>5328636</v>
      </c>
      <c r="K78" s="319">
        <f t="shared" si="23"/>
        <v>8317243</v>
      </c>
    </row>
    <row r="79" spans="2:12" ht="15.75" customHeight="1" x14ac:dyDescent="0.3"/>
    <row r="80" spans="2:12" ht="15.75" customHeight="1" x14ac:dyDescent="0.3">
      <c r="G80" s="270"/>
      <c r="I80" s="292"/>
    </row>
    <row r="81" spans="6:11" ht="15.75" customHeight="1" x14ac:dyDescent="0.3">
      <c r="I81" s="271">
        <f>I78*0.3</f>
        <v>4093763.6999999997</v>
      </c>
      <c r="K81" s="271">
        <f>I81-K78</f>
        <v>-4223479.3000000007</v>
      </c>
    </row>
    <row r="82" spans="6:11" ht="15.75" customHeight="1" x14ac:dyDescent="0.3">
      <c r="F82" s="292"/>
      <c r="G82" s="292"/>
    </row>
    <row r="83" spans="6:11" ht="15.75" customHeight="1" x14ac:dyDescent="0.3"/>
    <row r="84" spans="6:11" ht="15.75" customHeight="1" x14ac:dyDescent="0.3">
      <c r="G84" s="292"/>
    </row>
    <row r="85" spans="6:11" ht="15.75" customHeight="1" x14ac:dyDescent="0.3"/>
    <row r="86" spans="6:11" ht="15.75" customHeight="1" x14ac:dyDescent="0.3"/>
    <row r="87" spans="6:11" ht="15.75" customHeight="1" x14ac:dyDescent="0.3"/>
    <row r="88" spans="6:11" ht="15.75" customHeight="1" x14ac:dyDescent="0.3"/>
    <row r="89" spans="6:11" ht="15.75" customHeight="1" x14ac:dyDescent="0.3"/>
    <row r="90" spans="6:11" ht="15.75" customHeight="1" x14ac:dyDescent="0.3"/>
    <row r="91" spans="6:11" ht="15.75" customHeight="1" x14ac:dyDescent="0.3"/>
    <row r="92" spans="6:11" ht="15.75" customHeight="1" x14ac:dyDescent="0.3"/>
    <row r="93" spans="6:11" ht="15.75" customHeight="1" x14ac:dyDescent="0.3"/>
    <row r="94" spans="6:11" ht="15.75" customHeight="1" x14ac:dyDescent="0.3"/>
  </sheetData>
  <mergeCells count="45">
    <mergeCell ref="B2:K2"/>
    <mergeCell ref="B3:K3"/>
    <mergeCell ref="B4:K4"/>
    <mergeCell ref="B5:K5"/>
    <mergeCell ref="B6:C6"/>
    <mergeCell ref="F6:K6"/>
    <mergeCell ref="B7:C7"/>
    <mergeCell ref="F7:K11"/>
    <mergeCell ref="B8:C8"/>
    <mergeCell ref="B9:C9"/>
    <mergeCell ref="B10:C10"/>
    <mergeCell ref="B11:C11"/>
    <mergeCell ref="B12:C12"/>
    <mergeCell ref="F12:K12"/>
    <mergeCell ref="B13:C13"/>
    <mergeCell ref="F13:K13"/>
    <mergeCell ref="B14:C14"/>
    <mergeCell ref="F14:K14"/>
    <mergeCell ref="B24:C24"/>
    <mergeCell ref="F24:K25"/>
    <mergeCell ref="B25:C25"/>
    <mergeCell ref="B15:C15"/>
    <mergeCell ref="F15:K15"/>
    <mergeCell ref="B16:C16"/>
    <mergeCell ref="F16:K20"/>
    <mergeCell ref="B17:C17"/>
    <mergeCell ref="B18:C18"/>
    <mergeCell ref="B19:C19"/>
    <mergeCell ref="B20:C20"/>
    <mergeCell ref="B21:C21"/>
    <mergeCell ref="F21:K22"/>
    <mergeCell ref="B22:C22"/>
    <mergeCell ref="B23:C23"/>
    <mergeCell ref="F23:K23"/>
    <mergeCell ref="B26:C26"/>
    <mergeCell ref="F26:K26"/>
    <mergeCell ref="B27:C27"/>
    <mergeCell ref="F27:K27"/>
    <mergeCell ref="B28:H28"/>
    <mergeCell ref="I28:K28"/>
    <mergeCell ref="B46:D46"/>
    <mergeCell ref="B71:D71"/>
    <mergeCell ref="B75:D75"/>
    <mergeCell ref="B76:D76"/>
    <mergeCell ref="B78:D78"/>
  </mergeCells>
  <phoneticPr fontId="4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N1002"/>
  <sheetViews>
    <sheetView topLeftCell="A12" zoomScaleNormal="100" workbookViewId="0">
      <selection activeCell="E18" sqref="E18"/>
    </sheetView>
  </sheetViews>
  <sheetFormatPr baseColWidth="10" defaultColWidth="14.44140625" defaultRowHeight="12" x14ac:dyDescent="0.25"/>
  <cols>
    <col min="1" max="2" width="5.33203125" style="344" customWidth="1"/>
    <col min="3" max="3" width="37.88671875" style="344" customWidth="1"/>
    <col min="4" max="4" width="10" style="344" customWidth="1"/>
    <col min="5" max="5" width="7.88671875" style="344" customWidth="1"/>
    <col min="6" max="6" width="10.44140625" style="344" customWidth="1"/>
    <col min="7" max="7" width="11.109375" style="344" customWidth="1"/>
    <col min="8" max="8" width="6.44140625" style="344" customWidth="1"/>
    <col min="9" max="9" width="12.33203125" style="344" customWidth="1"/>
    <col min="10" max="10" width="11.5546875" style="344" customWidth="1"/>
    <col min="11" max="11" width="13.33203125" style="344" customWidth="1"/>
    <col min="12" max="12" width="10.6640625" style="344" customWidth="1"/>
    <col min="13" max="13" width="14.6640625" style="344" customWidth="1"/>
    <col min="14" max="26" width="10.6640625" style="344" customWidth="1"/>
    <col min="27" max="16384" width="14.44140625" style="344"/>
  </cols>
  <sheetData>
    <row r="1" spans="2:11" x14ac:dyDescent="0.25">
      <c r="E1" s="419"/>
    </row>
    <row r="2" spans="2:11" ht="12.6" thickBot="1" x14ac:dyDescent="0.3">
      <c r="E2" s="419"/>
    </row>
    <row r="3" spans="2:11" x14ac:dyDescent="0.25">
      <c r="B3" s="734" t="s">
        <v>98</v>
      </c>
      <c r="C3" s="735"/>
      <c r="D3" s="735"/>
      <c r="E3" s="735"/>
      <c r="F3" s="735"/>
      <c r="G3" s="735"/>
      <c r="H3" s="735"/>
      <c r="I3" s="735"/>
      <c r="J3" s="735"/>
      <c r="K3" s="736"/>
    </row>
    <row r="4" spans="2:11" x14ac:dyDescent="0.25">
      <c r="B4" s="730" t="s">
        <v>370</v>
      </c>
      <c r="C4" s="737"/>
      <c r="D4" s="737"/>
      <c r="E4" s="737"/>
      <c r="F4" s="737"/>
      <c r="G4" s="737"/>
      <c r="H4" s="737"/>
      <c r="I4" s="737"/>
      <c r="J4" s="737"/>
      <c r="K4" s="729"/>
    </row>
    <row r="5" spans="2:11" x14ac:dyDescent="0.25">
      <c r="B5" s="730" t="s">
        <v>157</v>
      </c>
      <c r="C5" s="737"/>
      <c r="D5" s="737"/>
      <c r="E5" s="737"/>
      <c r="F5" s="737"/>
      <c r="G5" s="737"/>
      <c r="H5" s="737"/>
      <c r="I5" s="737"/>
      <c r="J5" s="737"/>
      <c r="K5" s="729"/>
    </row>
    <row r="6" spans="2:11" x14ac:dyDescent="0.25">
      <c r="B6" s="730" t="s">
        <v>100</v>
      </c>
      <c r="C6" s="737"/>
      <c r="D6" s="737"/>
      <c r="E6" s="737"/>
      <c r="F6" s="737"/>
      <c r="G6" s="737"/>
      <c r="H6" s="737"/>
      <c r="I6" s="737"/>
      <c r="J6" s="737"/>
      <c r="K6" s="729"/>
    </row>
    <row r="7" spans="2:11" x14ac:dyDescent="0.25">
      <c r="B7" s="738" t="s">
        <v>101</v>
      </c>
      <c r="C7" s="727"/>
      <c r="D7" s="394" t="s">
        <v>73</v>
      </c>
      <c r="E7" s="394" t="s">
        <v>102</v>
      </c>
      <c r="F7" s="739" t="s">
        <v>103</v>
      </c>
      <c r="G7" s="727"/>
      <c r="H7" s="727"/>
      <c r="I7" s="727"/>
      <c r="J7" s="727"/>
      <c r="K7" s="729"/>
    </row>
    <row r="8" spans="2:11" x14ac:dyDescent="0.25">
      <c r="B8" s="726" t="s">
        <v>104</v>
      </c>
      <c r="C8" s="727"/>
      <c r="D8" s="403" t="s">
        <v>173</v>
      </c>
      <c r="E8" s="420">
        <v>1</v>
      </c>
      <c r="F8" s="728" t="s">
        <v>234</v>
      </c>
      <c r="G8" s="727"/>
      <c r="H8" s="727"/>
      <c r="I8" s="727"/>
      <c r="J8" s="727"/>
      <c r="K8" s="729"/>
    </row>
    <row r="9" spans="2:11" ht="22.5" customHeight="1" x14ac:dyDescent="0.25">
      <c r="B9" s="733" t="s">
        <v>235</v>
      </c>
      <c r="C9" s="727"/>
      <c r="D9" s="421" t="s">
        <v>198</v>
      </c>
      <c r="E9" s="422">
        <f>CV!E8</f>
        <v>400</v>
      </c>
      <c r="F9" s="728"/>
      <c r="G9" s="727"/>
      <c r="H9" s="727"/>
      <c r="I9" s="727"/>
      <c r="J9" s="727"/>
      <c r="K9" s="729"/>
    </row>
    <row r="10" spans="2:11" x14ac:dyDescent="0.25">
      <c r="B10" s="726" t="s">
        <v>236</v>
      </c>
      <c r="C10" s="727"/>
      <c r="D10" s="403" t="s">
        <v>160</v>
      </c>
      <c r="E10" s="423">
        <v>0.2</v>
      </c>
      <c r="F10" s="728"/>
      <c r="G10" s="727"/>
      <c r="H10" s="727"/>
      <c r="I10" s="727"/>
      <c r="J10" s="727"/>
      <c r="K10" s="729"/>
    </row>
    <row r="11" spans="2:11" x14ac:dyDescent="0.25">
      <c r="B11" s="726" t="s">
        <v>237</v>
      </c>
      <c r="C11" s="727"/>
      <c r="D11" s="403" t="s">
        <v>238</v>
      </c>
      <c r="E11" s="420">
        <v>80</v>
      </c>
      <c r="F11" s="728" t="s">
        <v>239</v>
      </c>
      <c r="G11" s="727"/>
      <c r="H11" s="727"/>
      <c r="I11" s="727"/>
      <c r="J11" s="727"/>
      <c r="K11" s="729"/>
    </row>
    <row r="12" spans="2:11" x14ac:dyDescent="0.25">
      <c r="B12" s="726" t="s">
        <v>240</v>
      </c>
      <c r="C12" s="727"/>
      <c r="D12" s="403" t="s">
        <v>44</v>
      </c>
      <c r="E12" s="424">
        <f>+E9*E11/1000</f>
        <v>32</v>
      </c>
      <c r="F12" s="728"/>
      <c r="G12" s="727"/>
      <c r="H12" s="727"/>
      <c r="I12" s="727"/>
      <c r="J12" s="727"/>
      <c r="K12" s="729"/>
    </row>
    <row r="13" spans="2:11" x14ac:dyDescent="0.25">
      <c r="B13" s="726" t="s">
        <v>179</v>
      </c>
      <c r="C13" s="727"/>
      <c r="D13" s="403" t="s">
        <v>44</v>
      </c>
      <c r="E13" s="420">
        <v>1</v>
      </c>
      <c r="F13" s="728" t="s">
        <v>166</v>
      </c>
      <c r="G13" s="727"/>
      <c r="H13" s="727"/>
      <c r="I13" s="727"/>
      <c r="J13" s="727"/>
      <c r="K13" s="729"/>
    </row>
    <row r="14" spans="2:11" x14ac:dyDescent="0.25">
      <c r="B14" s="726" t="s">
        <v>241</v>
      </c>
      <c r="C14" s="727"/>
      <c r="D14" s="403" t="s">
        <v>238</v>
      </c>
      <c r="E14" s="420">
        <v>3</v>
      </c>
      <c r="F14" s="728" t="s">
        <v>242</v>
      </c>
      <c r="G14" s="727"/>
      <c r="H14" s="727"/>
      <c r="I14" s="727"/>
      <c r="J14" s="727"/>
      <c r="K14" s="729"/>
    </row>
    <row r="15" spans="2:11" x14ac:dyDescent="0.25">
      <c r="B15" s="726" t="s">
        <v>243</v>
      </c>
      <c r="C15" s="727"/>
      <c r="D15" s="403" t="s">
        <v>44</v>
      </c>
      <c r="E15" s="420">
        <f>ROUND(E9*E10*E14/1000,2)</f>
        <v>0.24</v>
      </c>
      <c r="F15" s="728"/>
      <c r="G15" s="727"/>
      <c r="H15" s="727"/>
      <c r="I15" s="727"/>
      <c r="J15" s="727"/>
      <c r="K15" s="729"/>
    </row>
    <row r="16" spans="2:11" x14ac:dyDescent="0.25">
      <c r="B16" s="726" t="s">
        <v>391</v>
      </c>
      <c r="C16" s="727"/>
      <c r="D16" s="403" t="s">
        <v>173</v>
      </c>
      <c r="E16" s="425">
        <v>1</v>
      </c>
      <c r="F16" s="728" t="s">
        <v>245</v>
      </c>
      <c r="G16" s="727"/>
      <c r="H16" s="727"/>
      <c r="I16" s="727"/>
      <c r="J16" s="727"/>
      <c r="K16" s="729"/>
    </row>
    <row r="17" spans="2:13" x14ac:dyDescent="0.25">
      <c r="B17" s="726" t="s">
        <v>392</v>
      </c>
      <c r="C17" s="727"/>
      <c r="D17" s="403" t="s">
        <v>173</v>
      </c>
      <c r="E17" s="426">
        <v>1</v>
      </c>
      <c r="F17" s="728" t="s">
        <v>247</v>
      </c>
      <c r="G17" s="727"/>
      <c r="H17" s="727"/>
      <c r="I17" s="727"/>
      <c r="J17" s="727"/>
      <c r="K17" s="729"/>
    </row>
    <row r="18" spans="2:13" x14ac:dyDescent="0.25">
      <c r="B18" s="726" t="s">
        <v>393</v>
      </c>
      <c r="C18" s="727"/>
      <c r="D18" s="403" t="s">
        <v>173</v>
      </c>
      <c r="E18" s="427"/>
      <c r="F18" s="728" t="s">
        <v>249</v>
      </c>
      <c r="G18" s="727"/>
      <c r="H18" s="727"/>
      <c r="I18" s="727"/>
      <c r="J18" s="727"/>
      <c r="K18" s="729"/>
    </row>
    <row r="19" spans="2:13" ht="6" customHeight="1" x14ac:dyDescent="0.25">
      <c r="B19" s="730"/>
      <c r="C19" s="727"/>
      <c r="D19" s="727"/>
      <c r="E19" s="727"/>
      <c r="F19" s="727"/>
      <c r="G19" s="727"/>
      <c r="H19" s="727"/>
      <c r="I19" s="731"/>
      <c r="J19" s="727"/>
      <c r="K19" s="729"/>
    </row>
    <row r="20" spans="2:13" ht="24" x14ac:dyDescent="0.25">
      <c r="B20" s="429" t="s">
        <v>124</v>
      </c>
      <c r="C20" s="430" t="s">
        <v>101</v>
      </c>
      <c r="D20" s="430" t="s">
        <v>73</v>
      </c>
      <c r="E20" s="430" t="s">
        <v>102</v>
      </c>
      <c r="F20" s="430" t="s">
        <v>125</v>
      </c>
      <c r="G20" s="430" t="s">
        <v>126</v>
      </c>
      <c r="H20" s="430" t="s">
        <v>184</v>
      </c>
      <c r="I20" s="430" t="s">
        <v>128</v>
      </c>
      <c r="J20" s="430" t="s">
        <v>129</v>
      </c>
      <c r="K20" s="431" t="s">
        <v>130</v>
      </c>
    </row>
    <row r="21" spans="2:13" ht="15.75" customHeight="1" x14ac:dyDescent="0.25">
      <c r="B21" s="432">
        <v>1</v>
      </c>
      <c r="C21" s="433" t="s">
        <v>250</v>
      </c>
      <c r="D21" s="433"/>
      <c r="E21" s="434"/>
      <c r="F21" s="435"/>
      <c r="G21" s="436"/>
      <c r="H21" s="434"/>
      <c r="I21" s="437"/>
      <c r="J21" s="435"/>
      <c r="K21" s="438"/>
    </row>
    <row r="22" spans="2:13" ht="15.75" customHeight="1" x14ac:dyDescent="0.25">
      <c r="B22" s="439" t="s">
        <v>132</v>
      </c>
      <c r="C22" s="440" t="s">
        <v>131</v>
      </c>
      <c r="D22" s="440"/>
      <c r="E22" s="434"/>
      <c r="F22" s="435"/>
      <c r="G22" s="436"/>
      <c r="H22" s="434"/>
      <c r="I22" s="437"/>
      <c r="J22" s="435"/>
      <c r="K22" s="438"/>
    </row>
    <row r="23" spans="2:13" ht="29.25" customHeight="1" x14ac:dyDescent="0.25">
      <c r="B23" s="441" t="s">
        <v>251</v>
      </c>
      <c r="C23" s="442" t="s">
        <v>252</v>
      </c>
      <c r="D23" s="443" t="s">
        <v>54</v>
      </c>
      <c r="E23" s="443">
        <f t="shared" ref="E23:E25" si="0">E$9</f>
        <v>400</v>
      </c>
      <c r="F23" s="443">
        <f>Parámetros!G45</f>
        <v>929</v>
      </c>
      <c r="G23" s="443">
        <f>F23*E23</f>
        <v>371600</v>
      </c>
      <c r="H23" s="443">
        <f t="shared" ref="H23:H26" si="1">E$16</f>
        <v>1</v>
      </c>
      <c r="I23" s="443">
        <f t="shared" ref="I23:I26" si="2">+H23*G23</f>
        <v>371600</v>
      </c>
      <c r="J23" s="443">
        <f t="shared" ref="J23:J26" si="3">I23-K23</f>
        <v>-1228400</v>
      </c>
      <c r="K23" s="444">
        <v>1600000</v>
      </c>
    </row>
    <row r="24" spans="2:13" ht="15.75" customHeight="1" x14ac:dyDescent="0.25">
      <c r="B24" s="441" t="s">
        <v>253</v>
      </c>
      <c r="C24" s="445" t="s">
        <v>57</v>
      </c>
      <c r="D24" s="443" t="s">
        <v>54</v>
      </c>
      <c r="E24" s="443">
        <f t="shared" si="0"/>
        <v>400</v>
      </c>
      <c r="F24" s="435">
        <f>Parámetros!G41</f>
        <v>433</v>
      </c>
      <c r="G24" s="443">
        <f>F24*E24</f>
        <v>173200</v>
      </c>
      <c r="H24" s="443">
        <f t="shared" si="1"/>
        <v>1</v>
      </c>
      <c r="I24" s="443">
        <f t="shared" si="2"/>
        <v>173200</v>
      </c>
      <c r="J24" s="435">
        <f t="shared" si="3"/>
        <v>173200</v>
      </c>
      <c r="K24" s="444"/>
    </row>
    <row r="25" spans="2:13" ht="15.75" customHeight="1" x14ac:dyDescent="0.25">
      <c r="B25" s="441" t="s">
        <v>254</v>
      </c>
      <c r="C25" s="445" t="s">
        <v>62</v>
      </c>
      <c r="D25" s="443" t="s">
        <v>54</v>
      </c>
      <c r="E25" s="443">
        <f t="shared" si="0"/>
        <v>400</v>
      </c>
      <c r="F25" s="435">
        <f>Parámetros!G46</f>
        <v>260</v>
      </c>
      <c r="G25" s="443">
        <f t="shared" ref="G25" si="4">E25*F25</f>
        <v>104000</v>
      </c>
      <c r="H25" s="443">
        <f t="shared" ref="H25" si="5">E$16</f>
        <v>1</v>
      </c>
      <c r="I25" s="443">
        <f t="shared" ref="I25" si="6">+H25*G25</f>
        <v>104000</v>
      </c>
      <c r="J25" s="435">
        <f t="shared" ref="J25" si="7">I25-K25</f>
        <v>104000</v>
      </c>
      <c r="K25" s="444"/>
    </row>
    <row r="26" spans="2:13" ht="15.75" customHeight="1" x14ac:dyDescent="0.25">
      <c r="B26" s="441" t="s">
        <v>296</v>
      </c>
      <c r="C26" s="445" t="s">
        <v>255</v>
      </c>
      <c r="D26" s="443" t="s">
        <v>44</v>
      </c>
      <c r="E26" s="435">
        <f>ROUND(E29+E30,0)</f>
        <v>33</v>
      </c>
      <c r="F26" s="435">
        <f>Parámetros!G47</f>
        <v>433</v>
      </c>
      <c r="G26" s="443">
        <f t="shared" ref="G26" si="8">+F26*E26</f>
        <v>14289</v>
      </c>
      <c r="H26" s="443">
        <f t="shared" si="1"/>
        <v>1</v>
      </c>
      <c r="I26" s="434">
        <f t="shared" si="2"/>
        <v>14289</v>
      </c>
      <c r="J26" s="435">
        <f t="shared" si="3"/>
        <v>14289</v>
      </c>
      <c r="K26" s="444"/>
    </row>
    <row r="27" spans="2:13" ht="15.75" customHeight="1" x14ac:dyDescent="0.25">
      <c r="B27" s="732" t="s">
        <v>256</v>
      </c>
      <c r="C27" s="721"/>
      <c r="D27" s="721"/>
      <c r="E27" s="721"/>
      <c r="F27" s="435"/>
      <c r="G27" s="436">
        <f>SUM(G23:G26)</f>
        <v>663089</v>
      </c>
      <c r="H27" s="436"/>
      <c r="I27" s="436">
        <f t="shared" ref="I27:K27" si="9">SUM(I23:I26)</f>
        <v>663089</v>
      </c>
      <c r="J27" s="436">
        <f t="shared" si="9"/>
        <v>-936911</v>
      </c>
      <c r="K27" s="447">
        <f t="shared" si="9"/>
        <v>1600000</v>
      </c>
    </row>
    <row r="28" spans="2:13" ht="15.75" customHeight="1" x14ac:dyDescent="0.25">
      <c r="B28" s="439" t="s">
        <v>133</v>
      </c>
      <c r="C28" s="440" t="s">
        <v>142</v>
      </c>
      <c r="D28" s="440"/>
      <c r="E28" s="437"/>
      <c r="F28" s="436"/>
      <c r="G28" s="436"/>
      <c r="H28" s="437"/>
      <c r="I28" s="437"/>
      <c r="J28" s="436"/>
      <c r="K28" s="447"/>
    </row>
    <row r="29" spans="2:13" ht="15.75" customHeight="1" x14ac:dyDescent="0.25">
      <c r="B29" s="448" t="s">
        <v>257</v>
      </c>
      <c r="C29" s="445" t="s">
        <v>84</v>
      </c>
      <c r="D29" s="434" t="s">
        <v>258</v>
      </c>
      <c r="E29" s="435">
        <f>E$12</f>
        <v>32</v>
      </c>
      <c r="F29" s="435">
        <f>Parámetros!D92</f>
        <v>7950</v>
      </c>
      <c r="G29" s="443">
        <f t="shared" ref="G29:G30" si="10">+F29*E29</f>
        <v>254400</v>
      </c>
      <c r="H29" s="443">
        <f t="shared" ref="H29:H30" si="11">E$16</f>
        <v>1</v>
      </c>
      <c r="I29" s="434">
        <f t="shared" ref="I29:I30" si="12">+H29*G29</f>
        <v>254400</v>
      </c>
      <c r="J29" s="435">
        <f t="shared" ref="J29:J30" si="13">I29-K29</f>
        <v>-845600</v>
      </c>
      <c r="K29" s="444">
        <v>1100000</v>
      </c>
    </row>
    <row r="30" spans="2:13" ht="15.75" customHeight="1" x14ac:dyDescent="0.25">
      <c r="B30" s="448" t="s">
        <v>259</v>
      </c>
      <c r="C30" s="445" t="s">
        <v>91</v>
      </c>
      <c r="D30" s="434" t="s">
        <v>44</v>
      </c>
      <c r="E30" s="435">
        <f>E$13</f>
        <v>1</v>
      </c>
      <c r="F30" s="435">
        <f>Parámetros!D98</f>
        <v>64600</v>
      </c>
      <c r="G30" s="443">
        <f t="shared" si="10"/>
        <v>64600</v>
      </c>
      <c r="H30" s="443">
        <f t="shared" si="11"/>
        <v>1</v>
      </c>
      <c r="I30" s="434">
        <f t="shared" si="12"/>
        <v>64600</v>
      </c>
      <c r="J30" s="435">
        <f t="shared" si="13"/>
        <v>64600</v>
      </c>
      <c r="K30" s="444"/>
    </row>
    <row r="31" spans="2:13" ht="15.75" customHeight="1" x14ac:dyDescent="0.25">
      <c r="B31" s="732" t="s">
        <v>260</v>
      </c>
      <c r="C31" s="721"/>
      <c r="D31" s="721"/>
      <c r="E31" s="721"/>
      <c r="F31" s="435"/>
      <c r="G31" s="436">
        <f>SUM(G29:G30)</f>
        <v>319000</v>
      </c>
      <c r="H31" s="434"/>
      <c r="I31" s="436">
        <f t="shared" ref="I31:K31" si="14">SUM(I29:I30)</f>
        <v>319000</v>
      </c>
      <c r="J31" s="436">
        <f t="shared" si="14"/>
        <v>-781000</v>
      </c>
      <c r="K31" s="447">
        <f t="shared" si="14"/>
        <v>1100000</v>
      </c>
    </row>
    <row r="32" spans="2:13" ht="15.75" customHeight="1" x14ac:dyDescent="0.25">
      <c r="B32" s="439" t="s">
        <v>134</v>
      </c>
      <c r="C32" s="440" t="s">
        <v>151</v>
      </c>
      <c r="D32" s="440"/>
      <c r="E32" s="434"/>
      <c r="F32" s="435"/>
      <c r="G32" s="436"/>
      <c r="H32" s="434"/>
      <c r="I32" s="437"/>
      <c r="J32" s="435"/>
      <c r="K32" s="438"/>
      <c r="M32" s="344">
        <f>G31*H30</f>
        <v>319000</v>
      </c>
    </row>
    <row r="33" spans="2:14" ht="15.75" customHeight="1" x14ac:dyDescent="0.25">
      <c r="B33" s="448" t="s">
        <v>261</v>
      </c>
      <c r="C33" s="445" t="s">
        <v>5</v>
      </c>
      <c r="D33" s="449">
        <v>0.05</v>
      </c>
      <c r="E33" s="435">
        <v>1</v>
      </c>
      <c r="F33" s="435">
        <f>ROUND(D33*G27,0)</f>
        <v>33154</v>
      </c>
      <c r="G33" s="443">
        <f t="shared" ref="G33:G34" si="15">+F33*E33</f>
        <v>33154</v>
      </c>
      <c r="H33" s="443">
        <f t="shared" ref="H33:H34" si="16">E$16</f>
        <v>1</v>
      </c>
      <c r="I33" s="434">
        <f t="shared" ref="I33:I34" si="17">+H33*G33</f>
        <v>33154</v>
      </c>
      <c r="J33" s="435">
        <f t="shared" ref="J33:J34" si="18">I33-K33</f>
        <v>0</v>
      </c>
      <c r="K33" s="444">
        <f>I33</f>
        <v>33154</v>
      </c>
    </row>
    <row r="34" spans="2:14" ht="15.75" customHeight="1" x14ac:dyDescent="0.25">
      <c r="B34" s="448" t="s">
        <v>262</v>
      </c>
      <c r="C34" s="445" t="s">
        <v>263</v>
      </c>
      <c r="D34" s="449">
        <v>0.2</v>
      </c>
      <c r="E34" s="435">
        <v>1</v>
      </c>
      <c r="F34" s="435">
        <f>ROUND(D34*G31,0)</f>
        <v>63800</v>
      </c>
      <c r="G34" s="443">
        <f t="shared" si="15"/>
        <v>63800</v>
      </c>
      <c r="H34" s="443">
        <f t="shared" si="16"/>
        <v>1</v>
      </c>
      <c r="I34" s="434">
        <f t="shared" si="17"/>
        <v>63800</v>
      </c>
      <c r="J34" s="435">
        <f t="shared" si="18"/>
        <v>0</v>
      </c>
      <c r="K34" s="444">
        <f>I34</f>
        <v>63800</v>
      </c>
    </row>
    <row r="35" spans="2:14" ht="15.75" customHeight="1" x14ac:dyDescent="0.25">
      <c r="B35" s="732" t="s">
        <v>264</v>
      </c>
      <c r="C35" s="721"/>
      <c r="D35" s="721"/>
      <c r="E35" s="721"/>
      <c r="F35" s="435"/>
      <c r="G35" s="436">
        <f>SUM(G33:G34)</f>
        <v>96954</v>
      </c>
      <c r="H35" s="437"/>
      <c r="I35" s="436">
        <f t="shared" ref="I35:K35" si="19">SUM(I33:I34)</f>
        <v>96954</v>
      </c>
      <c r="J35" s="436">
        <f t="shared" si="19"/>
        <v>0</v>
      </c>
      <c r="K35" s="447">
        <f t="shared" si="19"/>
        <v>96954</v>
      </c>
    </row>
    <row r="36" spans="2:14" ht="15.75" customHeight="1" x14ac:dyDescent="0.25">
      <c r="B36" s="558" t="s">
        <v>401</v>
      </c>
      <c r="C36" s="421" t="s">
        <v>155</v>
      </c>
      <c r="D36" s="492">
        <v>0.15</v>
      </c>
      <c r="E36" s="596">
        <v>1</v>
      </c>
      <c r="F36" s="435"/>
      <c r="G36" s="436">
        <f>ROUND((G35+G31+G27)*D36,0)</f>
        <v>161856</v>
      </c>
      <c r="H36" s="437"/>
      <c r="I36" s="436">
        <f>ROUND((I35+I31+I27)*D36,0)</f>
        <v>161856</v>
      </c>
      <c r="J36" s="435">
        <f t="shared" ref="J36" si="20">I36-K36</f>
        <v>0</v>
      </c>
      <c r="K36" s="447">
        <f>I36</f>
        <v>161856</v>
      </c>
    </row>
    <row r="37" spans="2:14" ht="15.75" customHeight="1" x14ac:dyDescent="0.25">
      <c r="B37" s="732" t="s">
        <v>265</v>
      </c>
      <c r="C37" s="721"/>
      <c r="D37" s="721"/>
      <c r="E37" s="721"/>
      <c r="F37" s="450"/>
      <c r="G37" s="451">
        <f>G36+G35+G31+G27</f>
        <v>1240899</v>
      </c>
      <c r="H37" s="452"/>
      <c r="I37" s="451">
        <f t="shared" ref="I37:K37" si="21">I36+I35+I31+I27</f>
        <v>1240899</v>
      </c>
      <c r="J37" s="451">
        <f t="shared" si="21"/>
        <v>-1717911</v>
      </c>
      <c r="K37" s="597">
        <f t="shared" si="21"/>
        <v>2958810</v>
      </c>
      <c r="M37" s="360">
        <f>G37*H34</f>
        <v>1240899</v>
      </c>
      <c r="N37" s="360">
        <f>I37-M37</f>
        <v>0</v>
      </c>
    </row>
    <row r="38" spans="2:14" ht="15.75" customHeight="1" x14ac:dyDescent="0.25">
      <c r="B38" s="453">
        <v>2</v>
      </c>
      <c r="C38" s="454" t="s">
        <v>266</v>
      </c>
      <c r="D38" s="454"/>
      <c r="E38" s="455"/>
      <c r="F38" s="454"/>
      <c r="G38" s="456"/>
      <c r="H38" s="457"/>
      <c r="I38" s="456"/>
      <c r="J38" s="458"/>
      <c r="K38" s="459"/>
    </row>
    <row r="39" spans="2:14" ht="15.75" customHeight="1" x14ac:dyDescent="0.25">
      <c r="B39" s="460" t="s">
        <v>143</v>
      </c>
      <c r="C39" s="454" t="s">
        <v>131</v>
      </c>
      <c r="D39" s="454"/>
      <c r="E39" s="461"/>
      <c r="F39" s="462"/>
      <c r="G39" s="463"/>
      <c r="H39" s="464"/>
      <c r="I39" s="462"/>
      <c r="J39" s="462"/>
      <c r="K39" s="465"/>
    </row>
    <row r="40" spans="2:14" ht="15.75" customHeight="1" x14ac:dyDescent="0.25">
      <c r="B40" s="460" t="s">
        <v>267</v>
      </c>
      <c r="C40" s="466" t="s">
        <v>60</v>
      </c>
      <c r="D40" s="461" t="s">
        <v>38</v>
      </c>
      <c r="E40" s="462">
        <f t="shared" ref="E40:E41" si="22">ROUND(E$9*E$10,0)</f>
        <v>80</v>
      </c>
      <c r="F40" s="462">
        <f>Parámetros!G44</f>
        <v>1083</v>
      </c>
      <c r="G40" s="462">
        <f t="shared" ref="G40:G45" si="23">E40*F40</f>
        <v>86640</v>
      </c>
      <c r="H40" s="464">
        <f t="shared" ref="H40:H45" si="24">E$17</f>
        <v>1</v>
      </c>
      <c r="I40" s="462">
        <f t="shared" ref="I40:I45" si="25">+H40*G40</f>
        <v>86640</v>
      </c>
      <c r="J40" s="462">
        <f t="shared" ref="J40:J45" si="26">I40-K40</f>
        <v>86640</v>
      </c>
      <c r="K40" s="465"/>
    </row>
    <row r="41" spans="2:14" ht="15.75" customHeight="1" x14ac:dyDescent="0.25">
      <c r="B41" s="460" t="s">
        <v>268</v>
      </c>
      <c r="C41" s="466" t="s">
        <v>56</v>
      </c>
      <c r="D41" s="461" t="s">
        <v>54</v>
      </c>
      <c r="E41" s="462">
        <f t="shared" si="22"/>
        <v>80</v>
      </c>
      <c r="F41" s="462">
        <f>Parámetros!G40</f>
        <v>867</v>
      </c>
      <c r="G41" s="462">
        <f t="shared" si="23"/>
        <v>69360</v>
      </c>
      <c r="H41" s="464">
        <f t="shared" si="24"/>
        <v>1</v>
      </c>
      <c r="I41" s="462">
        <f t="shared" si="25"/>
        <v>69360</v>
      </c>
      <c r="J41" s="462">
        <f t="shared" si="26"/>
        <v>69360</v>
      </c>
      <c r="K41" s="465"/>
    </row>
    <row r="42" spans="2:14" ht="15.75" customHeight="1" x14ac:dyDescent="0.25">
      <c r="B42" s="460" t="s">
        <v>269</v>
      </c>
      <c r="C42" s="466" t="s">
        <v>61</v>
      </c>
      <c r="D42" s="461" t="s">
        <v>54</v>
      </c>
      <c r="E42" s="462">
        <f t="shared" ref="E42:E44" si="27">E$9</f>
        <v>400</v>
      </c>
      <c r="F42" s="462">
        <f>Parámetros!G45</f>
        <v>929</v>
      </c>
      <c r="G42" s="462">
        <f t="shared" si="23"/>
        <v>371600</v>
      </c>
      <c r="H42" s="464">
        <f t="shared" si="24"/>
        <v>1</v>
      </c>
      <c r="I42" s="462">
        <f t="shared" si="25"/>
        <v>371600</v>
      </c>
      <c r="J42" s="462">
        <f t="shared" si="26"/>
        <v>371600</v>
      </c>
      <c r="K42" s="465"/>
    </row>
    <row r="43" spans="2:14" ht="15.75" customHeight="1" x14ac:dyDescent="0.25">
      <c r="B43" s="460" t="s">
        <v>270</v>
      </c>
      <c r="C43" s="466" t="s">
        <v>57</v>
      </c>
      <c r="D43" s="461" t="s">
        <v>54</v>
      </c>
      <c r="E43" s="462">
        <f t="shared" si="27"/>
        <v>400</v>
      </c>
      <c r="F43" s="462">
        <f>Parámetros!G41</f>
        <v>433</v>
      </c>
      <c r="G43" s="462">
        <f t="shared" si="23"/>
        <v>173200</v>
      </c>
      <c r="H43" s="464">
        <f t="shared" si="24"/>
        <v>1</v>
      </c>
      <c r="I43" s="462">
        <f>+H43*G43</f>
        <v>173200</v>
      </c>
      <c r="J43" s="462">
        <f t="shared" si="26"/>
        <v>173200</v>
      </c>
      <c r="K43" s="465"/>
    </row>
    <row r="44" spans="2:14" ht="15.75" customHeight="1" x14ac:dyDescent="0.25">
      <c r="B44" s="460" t="s">
        <v>271</v>
      </c>
      <c r="C44" s="466" t="s">
        <v>62</v>
      </c>
      <c r="D44" s="461" t="s">
        <v>54</v>
      </c>
      <c r="E44" s="462">
        <f t="shared" si="27"/>
        <v>400</v>
      </c>
      <c r="F44" s="462">
        <f>Parámetros!G46</f>
        <v>260</v>
      </c>
      <c r="G44" s="462">
        <f t="shared" si="23"/>
        <v>104000</v>
      </c>
      <c r="H44" s="464">
        <f t="shared" si="24"/>
        <v>1</v>
      </c>
      <c r="I44" s="462">
        <f t="shared" si="25"/>
        <v>104000</v>
      </c>
      <c r="J44" s="462">
        <f t="shared" si="26"/>
        <v>104000</v>
      </c>
      <c r="K44" s="465"/>
    </row>
    <row r="45" spans="2:14" ht="15.75" customHeight="1" x14ac:dyDescent="0.25">
      <c r="B45" s="460" t="s">
        <v>272</v>
      </c>
      <c r="C45" s="466" t="s">
        <v>63</v>
      </c>
      <c r="D45" s="461" t="s">
        <v>44</v>
      </c>
      <c r="E45" s="462">
        <f>ROUND(E48*2+E49+E50+E51,0)</f>
        <v>193</v>
      </c>
      <c r="F45" s="462">
        <f>Parámetros!G47</f>
        <v>433</v>
      </c>
      <c r="G45" s="462">
        <f t="shared" si="23"/>
        <v>83569</v>
      </c>
      <c r="H45" s="464">
        <f t="shared" si="24"/>
        <v>1</v>
      </c>
      <c r="I45" s="462">
        <f t="shared" si="25"/>
        <v>83569</v>
      </c>
      <c r="J45" s="462">
        <f t="shared" si="26"/>
        <v>83569</v>
      </c>
      <c r="K45" s="465"/>
    </row>
    <row r="46" spans="2:14" ht="15.75" customHeight="1" x14ac:dyDescent="0.25">
      <c r="B46" s="724" t="s">
        <v>273</v>
      </c>
      <c r="C46" s="721"/>
      <c r="D46" s="721"/>
      <c r="E46" s="721"/>
      <c r="F46" s="462"/>
      <c r="G46" s="463">
        <f>SUM(G40:G45)</f>
        <v>888369</v>
      </c>
      <c r="H46" s="463"/>
      <c r="I46" s="463">
        <f t="shared" ref="I46:K46" si="28">SUM(I40:I45)</f>
        <v>888369</v>
      </c>
      <c r="J46" s="463">
        <f t="shared" si="28"/>
        <v>888369</v>
      </c>
      <c r="K46" s="468">
        <f t="shared" si="28"/>
        <v>0</v>
      </c>
    </row>
    <row r="47" spans="2:14" ht="15.75" customHeight="1" x14ac:dyDescent="0.25">
      <c r="B47" s="469" t="s">
        <v>144</v>
      </c>
      <c r="C47" s="454" t="s">
        <v>142</v>
      </c>
      <c r="D47" s="454"/>
      <c r="E47" s="461"/>
      <c r="F47" s="462"/>
      <c r="G47" s="463"/>
      <c r="H47" s="464"/>
      <c r="I47" s="462"/>
      <c r="J47" s="462"/>
      <c r="K47" s="465"/>
    </row>
    <row r="48" spans="2:14" ht="15.75" customHeight="1" x14ac:dyDescent="0.25">
      <c r="B48" s="460" t="s">
        <v>274</v>
      </c>
      <c r="C48" s="466" t="s">
        <v>92</v>
      </c>
      <c r="D48" s="461" t="s">
        <v>73</v>
      </c>
      <c r="E48" s="462">
        <f>ROUND(E9*E10,0)</f>
        <v>80</v>
      </c>
      <c r="F48" s="462">
        <v>0</v>
      </c>
      <c r="G48" s="462">
        <f t="shared" ref="G48:G51" si="29">E48*F48</f>
        <v>0</v>
      </c>
      <c r="H48" s="464">
        <f>+I$19</f>
        <v>0</v>
      </c>
      <c r="I48" s="462">
        <f t="shared" ref="I48:I51" si="30">+H48*G48</f>
        <v>0</v>
      </c>
      <c r="J48" s="462">
        <f t="shared" ref="J48:J51" si="31">I48-K48</f>
        <v>0</v>
      </c>
      <c r="K48" s="465"/>
    </row>
    <row r="49" spans="2:11" ht="15.75" customHeight="1" x14ac:dyDescent="0.25">
      <c r="B49" s="460" t="s">
        <v>275</v>
      </c>
      <c r="C49" s="466" t="s">
        <v>86</v>
      </c>
      <c r="D49" s="461" t="s">
        <v>44</v>
      </c>
      <c r="E49" s="470">
        <f>E15</f>
        <v>0.24</v>
      </c>
      <c r="F49" s="462">
        <f>Parámetros!D94</f>
        <v>75000</v>
      </c>
      <c r="G49" s="462">
        <f t="shared" si="29"/>
        <v>18000</v>
      </c>
      <c r="H49" s="464">
        <f t="shared" ref="H49:H51" si="32">E$17</f>
        <v>1</v>
      </c>
      <c r="I49" s="462">
        <f t="shared" si="30"/>
        <v>18000</v>
      </c>
      <c r="J49" s="462">
        <f t="shared" si="31"/>
        <v>18000</v>
      </c>
      <c r="K49" s="465"/>
    </row>
    <row r="50" spans="2:11" ht="15.75" customHeight="1" x14ac:dyDescent="0.25">
      <c r="B50" s="460" t="s">
        <v>276</v>
      </c>
      <c r="C50" s="466" t="s">
        <v>84</v>
      </c>
      <c r="D50" s="461" t="s">
        <v>44</v>
      </c>
      <c r="E50" s="462">
        <f>+E12</f>
        <v>32</v>
      </c>
      <c r="F50" s="462">
        <f>Parámetros!D92</f>
        <v>7950</v>
      </c>
      <c r="G50" s="462">
        <f t="shared" si="29"/>
        <v>254400</v>
      </c>
      <c r="H50" s="464">
        <f t="shared" si="32"/>
        <v>1</v>
      </c>
      <c r="I50" s="462">
        <f t="shared" si="30"/>
        <v>254400</v>
      </c>
      <c r="J50" s="462">
        <f t="shared" si="31"/>
        <v>254400</v>
      </c>
      <c r="K50" s="465"/>
    </row>
    <row r="51" spans="2:11" ht="15.75" customHeight="1" x14ac:dyDescent="0.25">
      <c r="B51" s="460" t="s">
        <v>277</v>
      </c>
      <c r="C51" s="466" t="s">
        <v>91</v>
      </c>
      <c r="D51" s="461" t="s">
        <v>44</v>
      </c>
      <c r="E51" s="462">
        <v>1</v>
      </c>
      <c r="F51" s="462">
        <f>Parámetros!D98</f>
        <v>64600</v>
      </c>
      <c r="G51" s="462">
        <f t="shared" si="29"/>
        <v>64600</v>
      </c>
      <c r="H51" s="464">
        <f t="shared" si="32"/>
        <v>1</v>
      </c>
      <c r="I51" s="462">
        <f t="shared" si="30"/>
        <v>64600</v>
      </c>
      <c r="J51" s="462">
        <f t="shared" si="31"/>
        <v>64600</v>
      </c>
      <c r="K51" s="465"/>
    </row>
    <row r="52" spans="2:11" ht="15.75" customHeight="1" x14ac:dyDescent="0.25">
      <c r="B52" s="724" t="s">
        <v>278</v>
      </c>
      <c r="C52" s="721"/>
      <c r="D52" s="721"/>
      <c r="E52" s="721"/>
      <c r="F52" s="462"/>
      <c r="G52" s="463">
        <f>SUM(G48:G51)</f>
        <v>337000</v>
      </c>
      <c r="H52" s="463"/>
      <c r="I52" s="463">
        <f t="shared" ref="I52:K52" si="33">SUM(I48:I51)</f>
        <v>337000</v>
      </c>
      <c r="J52" s="463">
        <f t="shared" si="33"/>
        <v>337000</v>
      </c>
      <c r="K52" s="468">
        <f t="shared" si="33"/>
        <v>0</v>
      </c>
    </row>
    <row r="53" spans="2:11" ht="15.75" customHeight="1" x14ac:dyDescent="0.25">
      <c r="B53" s="469" t="s">
        <v>145</v>
      </c>
      <c r="C53" s="454" t="s">
        <v>151</v>
      </c>
      <c r="D53" s="454"/>
      <c r="E53" s="461"/>
      <c r="F53" s="462"/>
      <c r="G53" s="462"/>
      <c r="H53" s="464"/>
      <c r="I53" s="462"/>
      <c r="J53" s="462"/>
      <c r="K53" s="465"/>
    </row>
    <row r="54" spans="2:11" ht="15.75" customHeight="1" x14ac:dyDescent="0.25">
      <c r="B54" s="460" t="s">
        <v>279</v>
      </c>
      <c r="C54" s="466" t="s">
        <v>5</v>
      </c>
      <c r="D54" s="471">
        <v>0.05</v>
      </c>
      <c r="E54" s="462">
        <v>1</v>
      </c>
      <c r="F54" s="462">
        <f>ROUND(D54*G46,0)</f>
        <v>44418</v>
      </c>
      <c r="G54" s="462">
        <f t="shared" ref="G54:G55" si="34">E54*F54</f>
        <v>44418</v>
      </c>
      <c r="H54" s="464">
        <f t="shared" ref="H54:H55" si="35">E$17</f>
        <v>1</v>
      </c>
      <c r="I54" s="462">
        <f t="shared" ref="I54:I55" si="36">+H54*G54</f>
        <v>44418</v>
      </c>
      <c r="J54" s="462">
        <f>I54-K54</f>
        <v>0</v>
      </c>
      <c r="K54" s="465">
        <f>I54</f>
        <v>44418</v>
      </c>
    </row>
    <row r="55" spans="2:11" ht="15.75" customHeight="1" x14ac:dyDescent="0.25">
      <c r="B55" s="460" t="s">
        <v>280</v>
      </c>
      <c r="C55" s="466" t="s">
        <v>7</v>
      </c>
      <c r="D55" s="471">
        <v>0.2</v>
      </c>
      <c r="E55" s="462">
        <v>1</v>
      </c>
      <c r="F55" s="462">
        <f>ROUND(D55*G52,0)</f>
        <v>67400</v>
      </c>
      <c r="G55" s="462">
        <f t="shared" si="34"/>
        <v>67400</v>
      </c>
      <c r="H55" s="464">
        <f t="shared" si="35"/>
        <v>1</v>
      </c>
      <c r="I55" s="462">
        <f t="shared" si="36"/>
        <v>67400</v>
      </c>
      <c r="J55" s="462">
        <f t="shared" ref="J55:J57" si="37">I55-K55</f>
        <v>0</v>
      </c>
      <c r="K55" s="465">
        <f>I55</f>
        <v>67400</v>
      </c>
    </row>
    <row r="56" spans="2:11" ht="15.75" customHeight="1" x14ac:dyDescent="0.25">
      <c r="B56" s="724" t="s">
        <v>281</v>
      </c>
      <c r="C56" s="721"/>
      <c r="D56" s="721"/>
      <c r="E56" s="721"/>
      <c r="F56" s="462"/>
      <c r="G56" s="463">
        <f>SUM(G54:G55)</f>
        <v>111818</v>
      </c>
      <c r="H56" s="463"/>
      <c r="I56" s="463">
        <f>SUM(I53:I55)</f>
        <v>111818</v>
      </c>
      <c r="J56" s="463">
        <f t="shared" ref="J56:K56" si="38">SUM(J53:J55)</f>
        <v>0</v>
      </c>
      <c r="K56" s="468">
        <f t="shared" si="38"/>
        <v>111818</v>
      </c>
    </row>
    <row r="57" spans="2:11" ht="15.75" customHeight="1" x14ac:dyDescent="0.25">
      <c r="B57" s="467">
        <v>2.4</v>
      </c>
      <c r="C57" s="421" t="s">
        <v>155</v>
      </c>
      <c r="D57" s="492">
        <v>0.15</v>
      </c>
      <c r="E57" s="446"/>
      <c r="F57" s="462"/>
      <c r="G57" s="463">
        <f>ROUND((G56+G52+G46)*D57,0)</f>
        <v>200578</v>
      </c>
      <c r="H57" s="463"/>
      <c r="I57" s="463">
        <f>ROUND((I56+I52+I46)*D57,0)</f>
        <v>200578</v>
      </c>
      <c r="J57" s="462">
        <f t="shared" si="37"/>
        <v>0</v>
      </c>
      <c r="K57" s="468">
        <f>I57</f>
        <v>200578</v>
      </c>
    </row>
    <row r="58" spans="2:11" ht="15.75" customHeight="1" x14ac:dyDescent="0.25">
      <c r="B58" s="724" t="s">
        <v>282</v>
      </c>
      <c r="C58" s="721"/>
      <c r="D58" s="721"/>
      <c r="E58" s="721"/>
      <c r="F58" s="462"/>
      <c r="G58" s="463">
        <f>G57+G56+G52+G46</f>
        <v>1537765</v>
      </c>
      <c r="H58" s="463"/>
      <c r="I58" s="463">
        <f>I57+I56+I52+I46</f>
        <v>1537765</v>
      </c>
      <c r="J58" s="463">
        <f t="shared" ref="J58:K58" si="39">J57+J56+J52+J46</f>
        <v>1225369</v>
      </c>
      <c r="K58" s="463">
        <f t="shared" si="39"/>
        <v>312396</v>
      </c>
    </row>
    <row r="59" spans="2:11" ht="15.75" hidden="1" customHeight="1" x14ac:dyDescent="0.25">
      <c r="B59" s="472">
        <v>3</v>
      </c>
      <c r="C59" s="725" t="s">
        <v>283</v>
      </c>
      <c r="D59" s="721"/>
      <c r="E59" s="473"/>
      <c r="F59" s="474"/>
      <c r="G59" s="475"/>
      <c r="H59" s="476"/>
      <c r="I59" s="475"/>
      <c r="J59" s="476"/>
      <c r="K59" s="477"/>
    </row>
    <row r="60" spans="2:11" ht="15.75" hidden="1" customHeight="1" x14ac:dyDescent="0.25">
      <c r="B60" s="478" t="s">
        <v>169</v>
      </c>
      <c r="C60" s="479" t="s">
        <v>131</v>
      </c>
      <c r="D60" s="479"/>
      <c r="E60" s="480"/>
      <c r="F60" s="474"/>
      <c r="G60" s="475"/>
      <c r="H60" s="480"/>
      <c r="I60" s="481"/>
      <c r="J60" s="474"/>
      <c r="K60" s="482"/>
    </row>
    <row r="61" spans="2:11" ht="30" hidden="1" customHeight="1" x14ac:dyDescent="0.25">
      <c r="B61" s="483" t="s">
        <v>284</v>
      </c>
      <c r="C61" s="484" t="s">
        <v>252</v>
      </c>
      <c r="D61" s="476" t="s">
        <v>54</v>
      </c>
      <c r="E61" s="476">
        <f t="shared" ref="E61:E63" si="40">E$9</f>
        <v>400</v>
      </c>
      <c r="F61" s="476">
        <f>Parámetros!G45</f>
        <v>929</v>
      </c>
      <c r="G61" s="476">
        <f>E61*F61</f>
        <v>371600</v>
      </c>
      <c r="H61" s="476">
        <f t="shared" ref="H61:H65" si="41">E$18</f>
        <v>0</v>
      </c>
      <c r="I61" s="476">
        <f>+H61*G61</f>
        <v>0</v>
      </c>
      <c r="J61" s="476">
        <f t="shared" ref="J61" si="42">I61-K61</f>
        <v>0</v>
      </c>
      <c r="K61" s="482"/>
    </row>
    <row r="62" spans="2:11" ht="15.75" hidden="1" customHeight="1" x14ac:dyDescent="0.25">
      <c r="B62" s="483" t="s">
        <v>285</v>
      </c>
      <c r="C62" s="485" t="s">
        <v>57</v>
      </c>
      <c r="D62" s="476" t="s">
        <v>54</v>
      </c>
      <c r="E62" s="476">
        <f t="shared" si="40"/>
        <v>400</v>
      </c>
      <c r="F62" s="474">
        <f>Parámetros!G41</f>
        <v>433</v>
      </c>
      <c r="G62" s="476">
        <f t="shared" ref="G62" si="43">E62*F62</f>
        <v>173200</v>
      </c>
      <c r="H62" s="476">
        <f t="shared" si="41"/>
        <v>0</v>
      </c>
      <c r="I62" s="476">
        <f>+H62*G62</f>
        <v>0</v>
      </c>
      <c r="J62" s="474">
        <f>I62-K62</f>
        <v>0</v>
      </c>
      <c r="K62" s="482"/>
    </row>
    <row r="63" spans="2:11" ht="15.75" hidden="1" customHeight="1" x14ac:dyDescent="0.25">
      <c r="B63" s="483" t="s">
        <v>286</v>
      </c>
      <c r="C63" s="485" t="s">
        <v>62</v>
      </c>
      <c r="D63" s="476" t="s">
        <v>54</v>
      </c>
      <c r="E63" s="476">
        <f t="shared" si="40"/>
        <v>400</v>
      </c>
      <c r="F63" s="474">
        <f>Parámetros!G46</f>
        <v>260</v>
      </c>
      <c r="G63" s="476">
        <f t="shared" ref="G63" si="44">E63*F63</f>
        <v>104000</v>
      </c>
      <c r="H63" s="476">
        <f>E18</f>
        <v>0</v>
      </c>
      <c r="I63" s="476">
        <f>H63*G63</f>
        <v>0</v>
      </c>
      <c r="J63" s="474">
        <f>I63-K63</f>
        <v>0</v>
      </c>
      <c r="K63" s="482"/>
    </row>
    <row r="64" spans="2:11" ht="15.75" hidden="1" customHeight="1" x14ac:dyDescent="0.25">
      <c r="B64" s="483" t="s">
        <v>297</v>
      </c>
      <c r="C64" s="485" t="s">
        <v>63</v>
      </c>
      <c r="D64" s="476" t="s">
        <v>44</v>
      </c>
      <c r="E64" s="474">
        <f>ROUND(E67+E68,0)</f>
        <v>33</v>
      </c>
      <c r="F64" s="474">
        <f>Parámetros!G47</f>
        <v>433</v>
      </c>
      <c r="G64" s="476">
        <f>E64*F64</f>
        <v>14289</v>
      </c>
      <c r="H64" s="476">
        <f t="shared" si="41"/>
        <v>0</v>
      </c>
      <c r="I64" s="476">
        <f>+H64*G64</f>
        <v>0</v>
      </c>
      <c r="J64" s="474">
        <f>I64-K64</f>
        <v>0</v>
      </c>
      <c r="K64" s="482">
        <f>I64</f>
        <v>0</v>
      </c>
    </row>
    <row r="65" spans="2:11" ht="15.75" hidden="1" customHeight="1" x14ac:dyDescent="0.25">
      <c r="B65" s="720" t="s">
        <v>287</v>
      </c>
      <c r="C65" s="721"/>
      <c r="D65" s="721"/>
      <c r="E65" s="721"/>
      <c r="F65" s="474"/>
      <c r="G65" s="475">
        <f>SUM(G61:G64)</f>
        <v>663089</v>
      </c>
      <c r="H65" s="476">
        <f t="shared" si="41"/>
        <v>0</v>
      </c>
      <c r="I65" s="475">
        <f>SUM(I61:I64)</f>
        <v>0</v>
      </c>
      <c r="J65" s="475">
        <f t="shared" ref="J65:K65" si="45">SUM(J61:J64)</f>
        <v>0</v>
      </c>
      <c r="K65" s="486">
        <f t="shared" si="45"/>
        <v>0</v>
      </c>
    </row>
    <row r="66" spans="2:11" ht="15.75" hidden="1" customHeight="1" x14ac:dyDescent="0.25">
      <c r="B66" s="478" t="s">
        <v>152</v>
      </c>
      <c r="C66" s="479" t="s">
        <v>142</v>
      </c>
      <c r="D66" s="479"/>
      <c r="E66" s="481"/>
      <c r="F66" s="475"/>
      <c r="G66" s="475"/>
      <c r="H66" s="481"/>
      <c r="I66" s="481"/>
      <c r="J66" s="475"/>
      <c r="K66" s="486"/>
    </row>
    <row r="67" spans="2:11" ht="15.75" hidden="1" customHeight="1" x14ac:dyDescent="0.25">
      <c r="B67" s="483" t="s">
        <v>288</v>
      </c>
      <c r="C67" s="485" t="s">
        <v>84</v>
      </c>
      <c r="D67" s="480" t="s">
        <v>258</v>
      </c>
      <c r="E67" s="474">
        <f>E$12</f>
        <v>32</v>
      </c>
      <c r="F67" s="474">
        <f>Parámetros!D92</f>
        <v>7950</v>
      </c>
      <c r="G67" s="476">
        <f>E67*F67</f>
        <v>254400</v>
      </c>
      <c r="H67" s="476">
        <f t="shared" ref="H67:H68" si="46">E$18</f>
        <v>0</v>
      </c>
      <c r="I67" s="480">
        <f>+H67*G67</f>
        <v>0</v>
      </c>
      <c r="J67" s="476">
        <f>I67-K67</f>
        <v>0</v>
      </c>
      <c r="K67" s="482"/>
    </row>
    <row r="68" spans="2:11" ht="15.75" hidden="1" customHeight="1" x14ac:dyDescent="0.25">
      <c r="B68" s="483" t="s">
        <v>289</v>
      </c>
      <c r="C68" s="485" t="s">
        <v>91</v>
      </c>
      <c r="D68" s="480" t="s">
        <v>44</v>
      </c>
      <c r="E68" s="474">
        <f>E$13</f>
        <v>1</v>
      </c>
      <c r="F68" s="474">
        <f>Parámetros!D98</f>
        <v>64600</v>
      </c>
      <c r="G68" s="476">
        <f>E68*F68</f>
        <v>64600</v>
      </c>
      <c r="H68" s="476">
        <f t="shared" si="46"/>
        <v>0</v>
      </c>
      <c r="I68" s="480">
        <f>+H68*G68</f>
        <v>0</v>
      </c>
      <c r="J68" s="476">
        <f t="shared" ref="J68" si="47">I68-K68</f>
        <v>0</v>
      </c>
      <c r="K68" s="482"/>
    </row>
    <row r="69" spans="2:11" ht="15.75" hidden="1" customHeight="1" x14ac:dyDescent="0.25">
      <c r="B69" s="720" t="s">
        <v>290</v>
      </c>
      <c r="C69" s="721"/>
      <c r="D69" s="721"/>
      <c r="E69" s="721"/>
      <c r="F69" s="474"/>
      <c r="G69" s="475">
        <f>SUM(G67:G68)</f>
        <v>319000</v>
      </c>
      <c r="H69" s="475"/>
      <c r="I69" s="475">
        <f>SUM(I67:I68)</f>
        <v>0</v>
      </c>
      <c r="J69" s="475">
        <f t="shared" ref="J69:K69" si="48">SUM(J67:J68)</f>
        <v>0</v>
      </c>
      <c r="K69" s="486">
        <f t="shared" si="48"/>
        <v>0</v>
      </c>
    </row>
    <row r="70" spans="2:11" ht="15.75" hidden="1" customHeight="1" x14ac:dyDescent="0.25">
      <c r="B70" s="478" t="s">
        <v>134</v>
      </c>
      <c r="C70" s="479" t="s">
        <v>151</v>
      </c>
      <c r="D70" s="479"/>
      <c r="E70" s="480"/>
      <c r="F70" s="474"/>
      <c r="G70" s="475"/>
      <c r="H70" s="480"/>
      <c r="I70" s="481"/>
      <c r="J70" s="474"/>
      <c r="K70" s="482"/>
    </row>
    <row r="71" spans="2:11" ht="15.75" hidden="1" customHeight="1" x14ac:dyDescent="0.25">
      <c r="B71" s="483" t="s">
        <v>291</v>
      </c>
      <c r="C71" s="485" t="s">
        <v>5</v>
      </c>
      <c r="D71" s="487">
        <v>0.05</v>
      </c>
      <c r="E71" s="474">
        <v>1</v>
      </c>
      <c r="F71" s="474">
        <f>ROUND(G65*D71,0)</f>
        <v>33154</v>
      </c>
      <c r="G71" s="476">
        <f>E71*F71</f>
        <v>33154</v>
      </c>
      <c r="H71" s="476">
        <f t="shared" ref="H71:H72" si="49">E$18</f>
        <v>0</v>
      </c>
      <c r="I71" s="480">
        <f>+H71*G71</f>
        <v>0</v>
      </c>
      <c r="J71" s="476">
        <f t="shared" ref="J71:J72" si="50">I71-K71</f>
        <v>0</v>
      </c>
      <c r="K71" s="482">
        <f t="shared" ref="K71:K72" si="51">I71</f>
        <v>0</v>
      </c>
    </row>
    <row r="72" spans="2:11" ht="15.75" hidden="1" customHeight="1" x14ac:dyDescent="0.25">
      <c r="B72" s="483" t="s">
        <v>292</v>
      </c>
      <c r="C72" s="485" t="s">
        <v>263</v>
      </c>
      <c r="D72" s="487">
        <v>0.2</v>
      </c>
      <c r="E72" s="474">
        <v>1</v>
      </c>
      <c r="F72" s="474">
        <f>ROUND(G69*D72,0)</f>
        <v>63800</v>
      </c>
      <c r="G72" s="476">
        <f>E72*F72</f>
        <v>63800</v>
      </c>
      <c r="H72" s="476">
        <f t="shared" si="49"/>
        <v>0</v>
      </c>
      <c r="I72" s="480">
        <f>+H72*G72</f>
        <v>0</v>
      </c>
      <c r="J72" s="476">
        <f t="shared" si="50"/>
        <v>0</v>
      </c>
      <c r="K72" s="486">
        <f t="shared" si="51"/>
        <v>0</v>
      </c>
    </row>
    <row r="73" spans="2:11" ht="15.75" hidden="1" customHeight="1" x14ac:dyDescent="0.25">
      <c r="B73" s="720" t="s">
        <v>293</v>
      </c>
      <c r="C73" s="721"/>
      <c r="D73" s="721"/>
      <c r="E73" s="721"/>
      <c r="F73" s="474"/>
      <c r="G73" s="475">
        <f>SUM(G71:G72)</f>
        <v>96954</v>
      </c>
      <c r="H73" s="475"/>
      <c r="I73" s="475">
        <f>SUM(I71:I72)</f>
        <v>0</v>
      </c>
      <c r="J73" s="475">
        <f t="shared" ref="J73:K73" si="52">SUM(J71:J72)</f>
        <v>0</v>
      </c>
      <c r="K73" s="486">
        <f t="shared" si="52"/>
        <v>0</v>
      </c>
    </row>
    <row r="74" spans="2:11" ht="15.75" hidden="1" customHeight="1" x14ac:dyDescent="0.25">
      <c r="B74" s="720" t="s">
        <v>294</v>
      </c>
      <c r="C74" s="721"/>
      <c r="D74" s="721"/>
      <c r="E74" s="721"/>
      <c r="F74" s="488"/>
      <c r="G74" s="489">
        <f>G73+G69+G65</f>
        <v>1079043</v>
      </c>
      <c r="H74" s="489"/>
      <c r="I74" s="475">
        <f>I73+I69+I65</f>
        <v>0</v>
      </c>
      <c r="J74" s="475">
        <f>J73+J69+J65</f>
        <v>0</v>
      </c>
      <c r="K74" s="486">
        <f>K73+K69+K65</f>
        <v>0</v>
      </c>
    </row>
    <row r="75" spans="2:11" ht="15.75" customHeight="1" thickBot="1" x14ac:dyDescent="0.3">
      <c r="B75" s="722" t="s">
        <v>337</v>
      </c>
      <c r="C75" s="723"/>
      <c r="D75" s="723"/>
      <c r="E75" s="723"/>
      <c r="F75" s="416"/>
      <c r="G75" s="417">
        <f>G58+G37</f>
        <v>2778664</v>
      </c>
      <c r="H75" s="417"/>
      <c r="I75" s="417">
        <f t="shared" ref="I75:K75" si="53">I58+I37</f>
        <v>2778664</v>
      </c>
      <c r="J75" s="417">
        <f>J58+J37</f>
        <v>-492542</v>
      </c>
      <c r="K75" s="418">
        <f t="shared" si="53"/>
        <v>3271206</v>
      </c>
    </row>
    <row r="76" spans="2:11" ht="15.75" customHeight="1" x14ac:dyDescent="0.25">
      <c r="E76" s="419"/>
      <c r="G76" s="345"/>
    </row>
    <row r="77" spans="2:11" ht="15.75" customHeight="1" x14ac:dyDescent="0.25">
      <c r="E77" s="419"/>
      <c r="G77" s="377"/>
    </row>
    <row r="78" spans="2:11" ht="15.75" customHeight="1" x14ac:dyDescent="0.3">
      <c r="E78" s="419"/>
      <c r="I78" s="599">
        <f>I75*0.3</f>
        <v>833599.2</v>
      </c>
      <c r="J78" s="244"/>
      <c r="K78" s="271">
        <f>I78-K75</f>
        <v>-2437606.7999999998</v>
      </c>
    </row>
    <row r="79" spans="2:11" ht="15.75" customHeight="1" x14ac:dyDescent="0.25">
      <c r="E79" s="419"/>
    </row>
    <row r="80" spans="2:11" ht="15.75" customHeight="1" x14ac:dyDescent="0.25">
      <c r="E80" s="419"/>
    </row>
    <row r="81" spans="5:5" ht="15.75" customHeight="1" x14ac:dyDescent="0.25">
      <c r="E81" s="419"/>
    </row>
    <row r="82" spans="5:5" ht="15.75" customHeight="1" x14ac:dyDescent="0.25">
      <c r="E82" s="419"/>
    </row>
    <row r="83" spans="5:5" ht="15.75" customHeight="1" x14ac:dyDescent="0.25">
      <c r="E83" s="419"/>
    </row>
    <row r="84" spans="5:5" ht="15.75" customHeight="1" x14ac:dyDescent="0.25">
      <c r="E84" s="419"/>
    </row>
    <row r="85" spans="5:5" ht="15.75" customHeight="1" x14ac:dyDescent="0.25">
      <c r="E85" s="419"/>
    </row>
    <row r="86" spans="5:5" ht="15.75" customHeight="1" x14ac:dyDescent="0.25">
      <c r="E86" s="419"/>
    </row>
    <row r="87" spans="5:5" ht="15.75" customHeight="1" x14ac:dyDescent="0.25">
      <c r="E87" s="419"/>
    </row>
    <row r="88" spans="5:5" ht="15.75" customHeight="1" x14ac:dyDescent="0.25">
      <c r="E88" s="419"/>
    </row>
    <row r="89" spans="5:5" ht="15.75" customHeight="1" x14ac:dyDescent="0.25">
      <c r="E89" s="419"/>
    </row>
    <row r="90" spans="5:5" ht="15.75" customHeight="1" x14ac:dyDescent="0.25">
      <c r="E90" s="419"/>
    </row>
    <row r="91" spans="5:5" ht="15.75" customHeight="1" x14ac:dyDescent="0.25">
      <c r="E91" s="419"/>
    </row>
    <row r="92" spans="5:5" ht="15.75" customHeight="1" x14ac:dyDescent="0.25">
      <c r="E92" s="419"/>
    </row>
    <row r="93" spans="5:5" ht="15.75" customHeight="1" x14ac:dyDescent="0.25">
      <c r="E93" s="419"/>
    </row>
    <row r="94" spans="5:5" ht="15.75" customHeight="1" x14ac:dyDescent="0.25">
      <c r="E94" s="419"/>
    </row>
    <row r="95" spans="5:5" ht="15.75" customHeight="1" x14ac:dyDescent="0.25">
      <c r="E95" s="419"/>
    </row>
    <row r="96" spans="5:5" ht="15.75" customHeight="1" x14ac:dyDescent="0.25">
      <c r="E96" s="419"/>
    </row>
    <row r="97" spans="5:5" ht="15.75" customHeight="1" x14ac:dyDescent="0.25">
      <c r="E97" s="419"/>
    </row>
    <row r="98" spans="5:5" ht="15.75" customHeight="1" x14ac:dyDescent="0.25">
      <c r="E98" s="419"/>
    </row>
    <row r="99" spans="5:5" ht="15.75" customHeight="1" x14ac:dyDescent="0.25">
      <c r="E99" s="419"/>
    </row>
    <row r="100" spans="5:5" ht="15.75" customHeight="1" x14ac:dyDescent="0.25">
      <c r="E100" s="419"/>
    </row>
    <row r="101" spans="5:5" ht="15.75" customHeight="1" x14ac:dyDescent="0.25">
      <c r="E101" s="419"/>
    </row>
    <row r="102" spans="5:5" ht="15.75" customHeight="1" x14ac:dyDescent="0.25">
      <c r="E102" s="419"/>
    </row>
    <row r="103" spans="5:5" ht="15.75" customHeight="1" x14ac:dyDescent="0.25">
      <c r="E103" s="419"/>
    </row>
    <row r="104" spans="5:5" ht="15.75" customHeight="1" x14ac:dyDescent="0.25">
      <c r="E104" s="419"/>
    </row>
    <row r="105" spans="5:5" ht="15.75" customHeight="1" x14ac:dyDescent="0.25">
      <c r="E105" s="419"/>
    </row>
    <row r="106" spans="5:5" ht="15.75" customHeight="1" x14ac:dyDescent="0.25">
      <c r="E106" s="419"/>
    </row>
    <row r="107" spans="5:5" ht="15.75" customHeight="1" x14ac:dyDescent="0.25">
      <c r="E107" s="419"/>
    </row>
    <row r="108" spans="5:5" ht="15.75" customHeight="1" x14ac:dyDescent="0.25">
      <c r="E108" s="419"/>
    </row>
    <row r="109" spans="5:5" ht="15.75" customHeight="1" x14ac:dyDescent="0.25">
      <c r="E109" s="419"/>
    </row>
    <row r="110" spans="5:5" ht="15.75" customHeight="1" x14ac:dyDescent="0.25">
      <c r="E110" s="419"/>
    </row>
    <row r="111" spans="5:5" ht="15.75" customHeight="1" x14ac:dyDescent="0.25">
      <c r="E111" s="419"/>
    </row>
    <row r="112" spans="5:5" ht="15.75" customHeight="1" x14ac:dyDescent="0.25">
      <c r="E112" s="419"/>
    </row>
    <row r="113" spans="5:5" ht="15.75" customHeight="1" x14ac:dyDescent="0.25">
      <c r="E113" s="419"/>
    </row>
    <row r="114" spans="5:5" ht="15.75" customHeight="1" x14ac:dyDescent="0.25">
      <c r="E114" s="419"/>
    </row>
    <row r="115" spans="5:5" ht="15.75" customHeight="1" x14ac:dyDescent="0.25">
      <c r="E115" s="419"/>
    </row>
    <row r="116" spans="5:5" ht="15.75" customHeight="1" x14ac:dyDescent="0.25">
      <c r="E116" s="419"/>
    </row>
    <row r="117" spans="5:5" ht="15.75" customHeight="1" x14ac:dyDescent="0.25">
      <c r="E117" s="419"/>
    </row>
    <row r="118" spans="5:5" ht="15.75" customHeight="1" x14ac:dyDescent="0.25">
      <c r="E118" s="419"/>
    </row>
    <row r="119" spans="5:5" ht="15.75" customHeight="1" x14ac:dyDescent="0.25">
      <c r="E119" s="419"/>
    </row>
    <row r="120" spans="5:5" ht="15.75" customHeight="1" x14ac:dyDescent="0.25">
      <c r="E120" s="419"/>
    </row>
    <row r="121" spans="5:5" ht="15.75" customHeight="1" x14ac:dyDescent="0.25">
      <c r="E121" s="419"/>
    </row>
    <row r="122" spans="5:5" ht="15.75" customHeight="1" x14ac:dyDescent="0.25">
      <c r="E122" s="419"/>
    </row>
    <row r="123" spans="5:5" ht="15.75" customHeight="1" x14ac:dyDescent="0.25">
      <c r="E123" s="419"/>
    </row>
    <row r="124" spans="5:5" ht="15.75" customHeight="1" x14ac:dyDescent="0.25">
      <c r="E124" s="419"/>
    </row>
    <row r="125" spans="5:5" ht="15.75" customHeight="1" x14ac:dyDescent="0.25">
      <c r="E125" s="419"/>
    </row>
    <row r="126" spans="5:5" ht="15.75" customHeight="1" x14ac:dyDescent="0.25">
      <c r="E126" s="419"/>
    </row>
    <row r="127" spans="5:5" ht="15.75" customHeight="1" x14ac:dyDescent="0.25">
      <c r="E127" s="419"/>
    </row>
    <row r="128" spans="5:5" ht="15.75" customHeight="1" x14ac:dyDescent="0.25">
      <c r="E128" s="419"/>
    </row>
    <row r="129" spans="5:5" ht="15.75" customHeight="1" x14ac:dyDescent="0.25">
      <c r="E129" s="419"/>
    </row>
    <row r="130" spans="5:5" ht="15.75" customHeight="1" x14ac:dyDescent="0.25">
      <c r="E130" s="419"/>
    </row>
    <row r="131" spans="5:5" ht="15.75" customHeight="1" x14ac:dyDescent="0.25">
      <c r="E131" s="419"/>
    </row>
    <row r="132" spans="5:5" ht="15.75" customHeight="1" x14ac:dyDescent="0.25">
      <c r="E132" s="419"/>
    </row>
    <row r="133" spans="5:5" ht="15.75" customHeight="1" x14ac:dyDescent="0.25">
      <c r="E133" s="419"/>
    </row>
    <row r="134" spans="5:5" ht="15.75" customHeight="1" x14ac:dyDescent="0.25">
      <c r="E134" s="419"/>
    </row>
    <row r="135" spans="5:5" ht="15.75" customHeight="1" x14ac:dyDescent="0.25">
      <c r="E135" s="419"/>
    </row>
    <row r="136" spans="5:5" ht="15.75" customHeight="1" x14ac:dyDescent="0.25">
      <c r="E136" s="419"/>
    </row>
    <row r="137" spans="5:5" ht="15.75" customHeight="1" x14ac:dyDescent="0.25">
      <c r="E137" s="419"/>
    </row>
    <row r="138" spans="5:5" ht="15.75" customHeight="1" x14ac:dyDescent="0.25">
      <c r="E138" s="419"/>
    </row>
    <row r="139" spans="5:5" ht="15.75" customHeight="1" x14ac:dyDescent="0.25">
      <c r="E139" s="419"/>
    </row>
    <row r="140" spans="5:5" ht="15.75" customHeight="1" x14ac:dyDescent="0.25">
      <c r="E140" s="419"/>
    </row>
    <row r="141" spans="5:5" ht="15.75" customHeight="1" x14ac:dyDescent="0.25">
      <c r="E141" s="419"/>
    </row>
    <row r="142" spans="5:5" ht="15.75" customHeight="1" x14ac:dyDescent="0.25">
      <c r="E142" s="419"/>
    </row>
    <row r="143" spans="5:5" ht="15.75" customHeight="1" x14ac:dyDescent="0.25">
      <c r="E143" s="419"/>
    </row>
    <row r="144" spans="5:5" ht="15.75" customHeight="1" x14ac:dyDescent="0.25">
      <c r="E144" s="419"/>
    </row>
    <row r="145" spans="5:5" ht="15.75" customHeight="1" x14ac:dyDescent="0.25">
      <c r="E145" s="419"/>
    </row>
    <row r="146" spans="5:5" ht="15.75" customHeight="1" x14ac:dyDescent="0.25">
      <c r="E146" s="419"/>
    </row>
    <row r="147" spans="5:5" ht="15.75" customHeight="1" x14ac:dyDescent="0.25">
      <c r="E147" s="419"/>
    </row>
    <row r="148" spans="5:5" ht="15.75" customHeight="1" x14ac:dyDescent="0.25">
      <c r="E148" s="419"/>
    </row>
    <row r="149" spans="5:5" ht="15.75" customHeight="1" x14ac:dyDescent="0.25">
      <c r="E149" s="419"/>
    </row>
    <row r="150" spans="5:5" ht="15.75" customHeight="1" x14ac:dyDescent="0.25">
      <c r="E150" s="419"/>
    </row>
    <row r="151" spans="5:5" ht="15.75" customHeight="1" x14ac:dyDescent="0.25">
      <c r="E151" s="419"/>
    </row>
    <row r="152" spans="5:5" ht="15.75" customHeight="1" x14ac:dyDescent="0.25">
      <c r="E152" s="419"/>
    </row>
    <row r="153" spans="5:5" ht="15.75" customHeight="1" x14ac:dyDescent="0.25">
      <c r="E153" s="419"/>
    </row>
    <row r="154" spans="5:5" ht="15.75" customHeight="1" x14ac:dyDescent="0.25">
      <c r="E154" s="419"/>
    </row>
    <row r="155" spans="5:5" ht="15.75" customHeight="1" x14ac:dyDescent="0.25">
      <c r="E155" s="419"/>
    </row>
    <row r="156" spans="5:5" ht="15.75" customHeight="1" x14ac:dyDescent="0.25">
      <c r="E156" s="419"/>
    </row>
    <row r="157" spans="5:5" ht="15.75" customHeight="1" x14ac:dyDescent="0.25">
      <c r="E157" s="419"/>
    </row>
    <row r="158" spans="5:5" ht="15.75" customHeight="1" x14ac:dyDescent="0.25">
      <c r="E158" s="419"/>
    </row>
    <row r="159" spans="5:5" ht="15.75" customHeight="1" x14ac:dyDescent="0.25">
      <c r="E159" s="419"/>
    </row>
    <row r="160" spans="5:5" ht="15.75" customHeight="1" x14ac:dyDescent="0.25">
      <c r="E160" s="419"/>
    </row>
    <row r="161" spans="5:5" ht="15.75" customHeight="1" x14ac:dyDescent="0.25">
      <c r="E161" s="419"/>
    </row>
    <row r="162" spans="5:5" ht="15.75" customHeight="1" x14ac:dyDescent="0.25">
      <c r="E162" s="419"/>
    </row>
    <row r="163" spans="5:5" ht="15.75" customHeight="1" x14ac:dyDescent="0.25">
      <c r="E163" s="419"/>
    </row>
    <row r="164" spans="5:5" ht="15.75" customHeight="1" x14ac:dyDescent="0.25">
      <c r="E164" s="419"/>
    </row>
    <row r="165" spans="5:5" ht="15.75" customHeight="1" x14ac:dyDescent="0.25">
      <c r="E165" s="419"/>
    </row>
    <row r="166" spans="5:5" ht="15.75" customHeight="1" x14ac:dyDescent="0.25">
      <c r="E166" s="419"/>
    </row>
    <row r="167" spans="5:5" ht="15.75" customHeight="1" x14ac:dyDescent="0.25">
      <c r="E167" s="419"/>
    </row>
    <row r="168" spans="5:5" ht="15.75" customHeight="1" x14ac:dyDescent="0.25">
      <c r="E168" s="419"/>
    </row>
    <row r="169" spans="5:5" ht="15.75" customHeight="1" x14ac:dyDescent="0.25">
      <c r="E169" s="419"/>
    </row>
    <row r="170" spans="5:5" ht="15.75" customHeight="1" x14ac:dyDescent="0.25">
      <c r="E170" s="419"/>
    </row>
    <row r="171" spans="5:5" ht="15.75" customHeight="1" x14ac:dyDescent="0.25">
      <c r="E171" s="419"/>
    </row>
    <row r="172" spans="5:5" ht="15.75" customHeight="1" x14ac:dyDescent="0.25">
      <c r="E172" s="419"/>
    </row>
    <row r="173" spans="5:5" ht="15.75" customHeight="1" x14ac:dyDescent="0.25">
      <c r="E173" s="419"/>
    </row>
    <row r="174" spans="5:5" ht="15.75" customHeight="1" x14ac:dyDescent="0.25">
      <c r="E174" s="419"/>
    </row>
    <row r="175" spans="5:5" ht="15.75" customHeight="1" x14ac:dyDescent="0.25">
      <c r="E175" s="419"/>
    </row>
    <row r="176" spans="5:5" ht="15.75" customHeight="1" x14ac:dyDescent="0.25">
      <c r="E176" s="419"/>
    </row>
    <row r="177" spans="5:5" ht="15.75" customHeight="1" x14ac:dyDescent="0.25">
      <c r="E177" s="419"/>
    </row>
    <row r="178" spans="5:5" ht="15.75" customHeight="1" x14ac:dyDescent="0.25">
      <c r="E178" s="419"/>
    </row>
    <row r="179" spans="5:5" ht="15.75" customHeight="1" x14ac:dyDescent="0.25">
      <c r="E179" s="419"/>
    </row>
    <row r="180" spans="5:5" ht="15.75" customHeight="1" x14ac:dyDescent="0.25">
      <c r="E180" s="419"/>
    </row>
    <row r="181" spans="5:5" ht="15.75" customHeight="1" x14ac:dyDescent="0.25">
      <c r="E181" s="419"/>
    </row>
    <row r="182" spans="5:5" ht="15.75" customHeight="1" x14ac:dyDescent="0.25">
      <c r="E182" s="419"/>
    </row>
    <row r="183" spans="5:5" ht="15.75" customHeight="1" x14ac:dyDescent="0.25">
      <c r="E183" s="419"/>
    </row>
    <row r="184" spans="5:5" ht="15.75" customHeight="1" x14ac:dyDescent="0.25">
      <c r="E184" s="419"/>
    </row>
    <row r="185" spans="5:5" ht="15.75" customHeight="1" x14ac:dyDescent="0.25">
      <c r="E185" s="419"/>
    </row>
    <row r="186" spans="5:5" ht="15.75" customHeight="1" x14ac:dyDescent="0.25">
      <c r="E186" s="419"/>
    </row>
    <row r="187" spans="5:5" ht="15.75" customHeight="1" x14ac:dyDescent="0.25">
      <c r="E187" s="419"/>
    </row>
    <row r="188" spans="5:5" ht="15.75" customHeight="1" x14ac:dyDescent="0.25">
      <c r="E188" s="419"/>
    </row>
    <row r="189" spans="5:5" ht="15.75" customHeight="1" x14ac:dyDescent="0.25">
      <c r="E189" s="419"/>
    </row>
    <row r="190" spans="5:5" ht="15.75" customHeight="1" x14ac:dyDescent="0.25">
      <c r="E190" s="419"/>
    </row>
    <row r="191" spans="5:5" ht="15.75" customHeight="1" x14ac:dyDescent="0.25">
      <c r="E191" s="419"/>
    </row>
    <row r="192" spans="5:5" ht="15.75" customHeight="1" x14ac:dyDescent="0.25">
      <c r="E192" s="419"/>
    </row>
    <row r="193" spans="5:5" ht="15.75" customHeight="1" x14ac:dyDescent="0.25">
      <c r="E193" s="419"/>
    </row>
    <row r="194" spans="5:5" ht="15.75" customHeight="1" x14ac:dyDescent="0.25">
      <c r="E194" s="419"/>
    </row>
    <row r="195" spans="5:5" ht="15.75" customHeight="1" x14ac:dyDescent="0.25">
      <c r="E195" s="419"/>
    </row>
    <row r="196" spans="5:5" ht="15.75" customHeight="1" x14ac:dyDescent="0.25">
      <c r="E196" s="419"/>
    </row>
    <row r="197" spans="5:5" ht="15.75" customHeight="1" x14ac:dyDescent="0.25">
      <c r="E197" s="419"/>
    </row>
    <row r="198" spans="5:5" ht="15.75" customHeight="1" x14ac:dyDescent="0.25">
      <c r="E198" s="419"/>
    </row>
    <row r="199" spans="5:5" ht="15.75" customHeight="1" x14ac:dyDescent="0.25">
      <c r="E199" s="419"/>
    </row>
    <row r="200" spans="5:5" ht="15.75" customHeight="1" x14ac:dyDescent="0.25">
      <c r="E200" s="419"/>
    </row>
    <row r="201" spans="5:5" ht="15.75" customHeight="1" x14ac:dyDescent="0.25">
      <c r="E201" s="419"/>
    </row>
    <row r="202" spans="5:5" ht="15.75" customHeight="1" x14ac:dyDescent="0.25">
      <c r="E202" s="419"/>
    </row>
    <row r="203" spans="5:5" ht="15.75" customHeight="1" x14ac:dyDescent="0.25">
      <c r="E203" s="419"/>
    </row>
    <row r="204" spans="5:5" ht="15.75" customHeight="1" x14ac:dyDescent="0.25">
      <c r="E204" s="419"/>
    </row>
    <row r="205" spans="5:5" ht="15.75" customHeight="1" x14ac:dyDescent="0.25">
      <c r="E205" s="419"/>
    </row>
    <row r="206" spans="5:5" ht="15.75" customHeight="1" x14ac:dyDescent="0.25">
      <c r="E206" s="419"/>
    </row>
    <row r="207" spans="5:5" ht="15.75" customHeight="1" x14ac:dyDescent="0.25">
      <c r="E207" s="419"/>
    </row>
    <row r="208" spans="5:5" ht="15.75" customHeight="1" x14ac:dyDescent="0.25">
      <c r="E208" s="419"/>
    </row>
    <row r="209" spans="5:5" ht="15.75" customHeight="1" x14ac:dyDescent="0.25">
      <c r="E209" s="419"/>
    </row>
    <row r="210" spans="5:5" ht="15.75" customHeight="1" x14ac:dyDescent="0.25">
      <c r="E210" s="419"/>
    </row>
    <row r="211" spans="5:5" ht="15.75" customHeight="1" x14ac:dyDescent="0.25">
      <c r="E211" s="419"/>
    </row>
    <row r="212" spans="5:5" ht="15.75" customHeight="1" x14ac:dyDescent="0.25">
      <c r="E212" s="419"/>
    </row>
    <row r="213" spans="5:5" ht="15.75" customHeight="1" x14ac:dyDescent="0.25">
      <c r="E213" s="419"/>
    </row>
    <row r="214" spans="5:5" ht="15.75" customHeight="1" x14ac:dyDescent="0.25">
      <c r="E214" s="419"/>
    </row>
    <row r="215" spans="5:5" ht="15.75" customHeight="1" x14ac:dyDescent="0.25">
      <c r="E215" s="419"/>
    </row>
    <row r="216" spans="5:5" ht="15.75" customHeight="1" x14ac:dyDescent="0.25">
      <c r="E216" s="419"/>
    </row>
    <row r="217" spans="5:5" ht="15.75" customHeight="1" x14ac:dyDescent="0.25">
      <c r="E217" s="419"/>
    </row>
    <row r="218" spans="5:5" ht="15.75" customHeight="1" x14ac:dyDescent="0.25">
      <c r="E218" s="419"/>
    </row>
    <row r="219" spans="5:5" ht="15.75" customHeight="1" x14ac:dyDescent="0.25">
      <c r="E219" s="419"/>
    </row>
    <row r="220" spans="5:5" ht="15.75" customHeight="1" x14ac:dyDescent="0.25">
      <c r="E220" s="419"/>
    </row>
    <row r="221" spans="5:5" ht="15.75" customHeight="1" x14ac:dyDescent="0.25">
      <c r="E221" s="419"/>
    </row>
    <row r="222" spans="5:5" ht="15.75" customHeight="1" x14ac:dyDescent="0.25">
      <c r="E222" s="419"/>
    </row>
    <row r="223" spans="5:5" ht="15.75" customHeight="1" x14ac:dyDescent="0.25">
      <c r="E223" s="419"/>
    </row>
    <row r="224" spans="5:5" ht="15.75" customHeight="1" x14ac:dyDescent="0.25">
      <c r="E224" s="419"/>
    </row>
    <row r="225" spans="5:5" ht="15.75" customHeight="1" x14ac:dyDescent="0.25">
      <c r="E225" s="419"/>
    </row>
    <row r="226" spans="5:5" ht="15.75" customHeight="1" x14ac:dyDescent="0.25">
      <c r="E226" s="419"/>
    </row>
    <row r="227" spans="5:5" ht="15.75" customHeight="1" x14ac:dyDescent="0.25">
      <c r="E227" s="419"/>
    </row>
    <row r="228" spans="5:5" ht="15.75" customHeight="1" x14ac:dyDescent="0.25">
      <c r="E228" s="419"/>
    </row>
    <row r="229" spans="5:5" ht="15.75" customHeight="1" x14ac:dyDescent="0.25">
      <c r="E229" s="419"/>
    </row>
    <row r="230" spans="5:5" ht="15.75" customHeight="1" x14ac:dyDescent="0.25">
      <c r="E230" s="419"/>
    </row>
    <row r="231" spans="5:5" ht="15.75" customHeight="1" x14ac:dyDescent="0.25">
      <c r="E231" s="419"/>
    </row>
    <row r="232" spans="5:5" ht="15.75" customHeight="1" x14ac:dyDescent="0.25">
      <c r="E232" s="419"/>
    </row>
    <row r="233" spans="5:5" ht="15.75" customHeight="1" x14ac:dyDescent="0.25">
      <c r="E233" s="419"/>
    </row>
    <row r="234" spans="5:5" ht="15.75" customHeight="1" x14ac:dyDescent="0.25">
      <c r="E234" s="419"/>
    </row>
    <row r="235" spans="5:5" ht="15.75" customHeight="1" x14ac:dyDescent="0.25">
      <c r="E235" s="419"/>
    </row>
    <row r="236" spans="5:5" ht="15.75" customHeight="1" x14ac:dyDescent="0.25">
      <c r="E236" s="419"/>
    </row>
    <row r="237" spans="5:5" ht="15.75" customHeight="1" x14ac:dyDescent="0.25">
      <c r="E237" s="419"/>
    </row>
    <row r="238" spans="5:5" ht="15.75" customHeight="1" x14ac:dyDescent="0.25">
      <c r="E238" s="419"/>
    </row>
    <row r="239" spans="5:5" ht="15.75" customHeight="1" x14ac:dyDescent="0.25">
      <c r="E239" s="419"/>
    </row>
    <row r="240" spans="5:5" ht="15.75" customHeight="1" x14ac:dyDescent="0.25">
      <c r="E240" s="419"/>
    </row>
    <row r="241" spans="5:5" ht="15.75" customHeight="1" x14ac:dyDescent="0.25">
      <c r="E241" s="419"/>
    </row>
    <row r="242" spans="5:5" ht="15.75" customHeight="1" x14ac:dyDescent="0.25">
      <c r="E242" s="419"/>
    </row>
    <row r="243" spans="5:5" ht="15.75" customHeight="1" x14ac:dyDescent="0.25">
      <c r="E243" s="419"/>
    </row>
    <row r="244" spans="5:5" ht="15.75" customHeight="1" x14ac:dyDescent="0.25">
      <c r="E244" s="419"/>
    </row>
    <row r="245" spans="5:5" ht="15.75" customHeight="1" x14ac:dyDescent="0.25">
      <c r="E245" s="419"/>
    </row>
    <row r="246" spans="5:5" ht="15.75" customHeight="1" x14ac:dyDescent="0.25">
      <c r="E246" s="419"/>
    </row>
    <row r="247" spans="5:5" ht="15.75" customHeight="1" x14ac:dyDescent="0.25">
      <c r="E247" s="419"/>
    </row>
    <row r="248" spans="5:5" ht="15.75" customHeight="1" x14ac:dyDescent="0.25">
      <c r="E248" s="419"/>
    </row>
    <row r="249" spans="5:5" ht="15.75" customHeight="1" x14ac:dyDescent="0.25">
      <c r="E249" s="419"/>
    </row>
    <row r="250" spans="5:5" ht="15.75" customHeight="1" x14ac:dyDescent="0.25">
      <c r="E250" s="419"/>
    </row>
    <row r="251" spans="5:5" ht="15.75" customHeight="1" x14ac:dyDescent="0.25">
      <c r="E251" s="419"/>
    </row>
    <row r="252" spans="5:5" ht="15.75" customHeight="1" x14ac:dyDescent="0.25">
      <c r="E252" s="419"/>
    </row>
    <row r="253" spans="5:5" ht="15.75" customHeight="1" x14ac:dyDescent="0.25">
      <c r="E253" s="419"/>
    </row>
    <row r="254" spans="5:5" ht="15.75" customHeight="1" x14ac:dyDescent="0.25">
      <c r="E254" s="419"/>
    </row>
    <row r="255" spans="5:5" ht="15.75" customHeight="1" x14ac:dyDescent="0.25">
      <c r="E255" s="419"/>
    </row>
    <row r="256" spans="5:5" ht="15.75" customHeight="1" x14ac:dyDescent="0.25">
      <c r="E256" s="419"/>
    </row>
    <row r="257" spans="5:5" ht="15.75" customHeight="1" x14ac:dyDescent="0.25">
      <c r="E257" s="419"/>
    </row>
    <row r="258" spans="5:5" ht="15.75" customHeight="1" x14ac:dyDescent="0.25">
      <c r="E258" s="419"/>
    </row>
    <row r="259" spans="5:5" ht="15.75" customHeight="1" x14ac:dyDescent="0.25">
      <c r="E259" s="419"/>
    </row>
    <row r="260" spans="5:5" ht="15.75" customHeight="1" x14ac:dyDescent="0.25">
      <c r="E260" s="419"/>
    </row>
    <row r="261" spans="5:5" ht="15.75" customHeight="1" x14ac:dyDescent="0.25">
      <c r="E261" s="419"/>
    </row>
    <row r="262" spans="5:5" ht="15.75" customHeight="1" x14ac:dyDescent="0.25">
      <c r="E262" s="419"/>
    </row>
    <row r="263" spans="5:5" ht="15.75" customHeight="1" x14ac:dyDescent="0.25">
      <c r="E263" s="419"/>
    </row>
    <row r="264" spans="5:5" ht="15.75" customHeight="1" x14ac:dyDescent="0.25">
      <c r="E264" s="419"/>
    </row>
    <row r="265" spans="5:5" ht="15.75" customHeight="1" x14ac:dyDescent="0.25">
      <c r="E265" s="419"/>
    </row>
    <row r="266" spans="5:5" ht="15.75" customHeight="1" x14ac:dyDescent="0.25">
      <c r="E266" s="419"/>
    </row>
    <row r="267" spans="5:5" ht="15.75" customHeight="1" x14ac:dyDescent="0.25">
      <c r="E267" s="419"/>
    </row>
    <row r="268" spans="5:5" ht="15.75" customHeight="1" x14ac:dyDescent="0.25">
      <c r="E268" s="419"/>
    </row>
    <row r="269" spans="5:5" ht="15.75" customHeight="1" x14ac:dyDescent="0.25">
      <c r="E269" s="419"/>
    </row>
    <row r="270" spans="5:5" ht="15.75" customHeight="1" x14ac:dyDescent="0.25">
      <c r="E270" s="419"/>
    </row>
    <row r="271" spans="5:5" ht="15.75" customHeight="1" x14ac:dyDescent="0.25">
      <c r="E271" s="419"/>
    </row>
    <row r="272" spans="5:5" ht="15.75" customHeight="1" x14ac:dyDescent="0.25">
      <c r="E272" s="419"/>
    </row>
    <row r="273" spans="5:5" ht="15.75" customHeight="1" x14ac:dyDescent="0.25">
      <c r="E273" s="419"/>
    </row>
    <row r="274" spans="5:5" ht="15.75" customHeight="1" x14ac:dyDescent="0.25">
      <c r="E274" s="419"/>
    </row>
    <row r="275" spans="5:5" ht="15.75" customHeight="1" x14ac:dyDescent="0.25">
      <c r="E275" s="419"/>
    </row>
    <row r="276" spans="5:5" ht="15.75" customHeight="1" x14ac:dyDescent="0.25">
      <c r="E276" s="419"/>
    </row>
    <row r="277" spans="5:5" ht="15.75" customHeight="1" x14ac:dyDescent="0.25">
      <c r="E277" s="419"/>
    </row>
    <row r="278" spans="5:5" ht="15.75" customHeight="1" x14ac:dyDescent="0.25">
      <c r="E278" s="419"/>
    </row>
    <row r="279" spans="5:5" ht="15.75" customHeight="1" x14ac:dyDescent="0.25">
      <c r="E279" s="419"/>
    </row>
    <row r="280" spans="5:5" ht="15.75" customHeight="1" x14ac:dyDescent="0.25">
      <c r="E280" s="419"/>
    </row>
    <row r="281" spans="5:5" ht="15.75" customHeight="1" x14ac:dyDescent="0.25">
      <c r="E281" s="419"/>
    </row>
    <row r="282" spans="5:5" ht="15.75" customHeight="1" x14ac:dyDescent="0.25">
      <c r="E282" s="419"/>
    </row>
    <row r="283" spans="5:5" ht="15.75" customHeight="1" x14ac:dyDescent="0.25">
      <c r="E283" s="419"/>
    </row>
    <row r="284" spans="5:5" ht="15.75" customHeight="1" x14ac:dyDescent="0.25">
      <c r="E284" s="419"/>
    </row>
    <row r="285" spans="5:5" ht="15.75" customHeight="1" x14ac:dyDescent="0.25">
      <c r="E285" s="419"/>
    </row>
    <row r="286" spans="5:5" ht="15.75" customHeight="1" x14ac:dyDescent="0.25">
      <c r="E286" s="419"/>
    </row>
    <row r="287" spans="5:5" ht="15.75" customHeight="1" x14ac:dyDescent="0.25">
      <c r="E287" s="419"/>
    </row>
    <row r="288" spans="5:5" ht="15.75" customHeight="1" x14ac:dyDescent="0.25">
      <c r="E288" s="419"/>
    </row>
    <row r="289" spans="5:5" ht="15.75" customHeight="1" x14ac:dyDescent="0.25">
      <c r="E289" s="419"/>
    </row>
    <row r="290" spans="5:5" ht="15.75" customHeight="1" x14ac:dyDescent="0.25">
      <c r="E290" s="419"/>
    </row>
    <row r="291" spans="5:5" ht="15.75" customHeight="1" x14ac:dyDescent="0.25">
      <c r="E291" s="419"/>
    </row>
    <row r="292" spans="5:5" ht="15.75" customHeight="1" x14ac:dyDescent="0.25">
      <c r="E292" s="419"/>
    </row>
    <row r="293" spans="5:5" ht="15.75" customHeight="1" x14ac:dyDescent="0.25">
      <c r="E293" s="419"/>
    </row>
    <row r="294" spans="5:5" ht="15.75" customHeight="1" x14ac:dyDescent="0.25">
      <c r="E294" s="419"/>
    </row>
    <row r="295" spans="5:5" ht="15.75" customHeight="1" x14ac:dyDescent="0.25">
      <c r="E295" s="419"/>
    </row>
    <row r="296" spans="5:5" ht="15.75" customHeight="1" x14ac:dyDescent="0.25">
      <c r="E296" s="419"/>
    </row>
    <row r="297" spans="5:5" ht="15.75" customHeight="1" x14ac:dyDescent="0.25">
      <c r="E297" s="419"/>
    </row>
    <row r="298" spans="5:5" ht="15.75" customHeight="1" x14ac:dyDescent="0.25">
      <c r="E298" s="419"/>
    </row>
    <row r="299" spans="5:5" ht="15.75" customHeight="1" x14ac:dyDescent="0.25">
      <c r="E299" s="419"/>
    </row>
    <row r="300" spans="5:5" ht="15.75" customHeight="1" x14ac:dyDescent="0.25">
      <c r="E300" s="419"/>
    </row>
    <row r="301" spans="5:5" ht="15.75" customHeight="1" x14ac:dyDescent="0.25">
      <c r="E301" s="419"/>
    </row>
    <row r="302" spans="5:5" ht="15.75" customHeight="1" x14ac:dyDescent="0.25">
      <c r="E302" s="419"/>
    </row>
    <row r="303" spans="5:5" ht="15.75" customHeight="1" x14ac:dyDescent="0.25">
      <c r="E303" s="419"/>
    </row>
    <row r="304" spans="5:5" ht="15.75" customHeight="1" x14ac:dyDescent="0.25">
      <c r="E304" s="419"/>
    </row>
    <row r="305" spans="5:5" ht="15.75" customHeight="1" x14ac:dyDescent="0.25">
      <c r="E305" s="419"/>
    </row>
    <row r="306" spans="5:5" ht="15.75" customHeight="1" x14ac:dyDescent="0.25">
      <c r="E306" s="419"/>
    </row>
    <row r="307" spans="5:5" ht="15.75" customHeight="1" x14ac:dyDescent="0.25">
      <c r="E307" s="419"/>
    </row>
    <row r="308" spans="5:5" ht="15.75" customHeight="1" x14ac:dyDescent="0.25">
      <c r="E308" s="419"/>
    </row>
    <row r="309" spans="5:5" ht="15.75" customHeight="1" x14ac:dyDescent="0.25">
      <c r="E309" s="419"/>
    </row>
    <row r="310" spans="5:5" ht="15.75" customHeight="1" x14ac:dyDescent="0.25">
      <c r="E310" s="419"/>
    </row>
    <row r="311" spans="5:5" ht="15.75" customHeight="1" x14ac:dyDescent="0.25">
      <c r="E311" s="419"/>
    </row>
    <row r="312" spans="5:5" ht="15.75" customHeight="1" x14ac:dyDescent="0.25">
      <c r="E312" s="419"/>
    </row>
    <row r="313" spans="5:5" ht="15.75" customHeight="1" x14ac:dyDescent="0.25">
      <c r="E313" s="419"/>
    </row>
    <row r="314" spans="5:5" ht="15.75" customHeight="1" x14ac:dyDescent="0.25">
      <c r="E314" s="419"/>
    </row>
    <row r="315" spans="5:5" ht="15.75" customHeight="1" x14ac:dyDescent="0.25">
      <c r="E315" s="419"/>
    </row>
    <row r="316" spans="5:5" ht="15.75" customHeight="1" x14ac:dyDescent="0.25">
      <c r="E316" s="419"/>
    </row>
    <row r="317" spans="5:5" ht="15.75" customHeight="1" x14ac:dyDescent="0.25">
      <c r="E317" s="419"/>
    </row>
    <row r="318" spans="5:5" ht="15.75" customHeight="1" x14ac:dyDescent="0.25">
      <c r="E318" s="419"/>
    </row>
    <row r="319" spans="5:5" ht="15.75" customHeight="1" x14ac:dyDescent="0.25">
      <c r="E319" s="419"/>
    </row>
    <row r="320" spans="5:5" ht="15.75" customHeight="1" x14ac:dyDescent="0.25">
      <c r="E320" s="419"/>
    </row>
    <row r="321" spans="5:5" ht="15.75" customHeight="1" x14ac:dyDescent="0.25">
      <c r="E321" s="419"/>
    </row>
    <row r="322" spans="5:5" ht="15.75" customHeight="1" x14ac:dyDescent="0.25">
      <c r="E322" s="419"/>
    </row>
    <row r="323" spans="5:5" ht="15.75" customHeight="1" x14ac:dyDescent="0.25">
      <c r="E323" s="419"/>
    </row>
    <row r="324" spans="5:5" ht="15.75" customHeight="1" x14ac:dyDescent="0.25">
      <c r="E324" s="419"/>
    </row>
    <row r="325" spans="5:5" ht="15.75" customHeight="1" x14ac:dyDescent="0.25">
      <c r="E325" s="419"/>
    </row>
    <row r="326" spans="5:5" ht="15.75" customHeight="1" x14ac:dyDescent="0.25">
      <c r="E326" s="419"/>
    </row>
    <row r="327" spans="5:5" ht="15.75" customHeight="1" x14ac:dyDescent="0.25">
      <c r="E327" s="419"/>
    </row>
    <row r="328" spans="5:5" ht="15.75" customHeight="1" x14ac:dyDescent="0.25">
      <c r="E328" s="419"/>
    </row>
    <row r="329" spans="5:5" ht="15.75" customHeight="1" x14ac:dyDescent="0.25">
      <c r="E329" s="419"/>
    </row>
    <row r="330" spans="5:5" ht="15.75" customHeight="1" x14ac:dyDescent="0.25">
      <c r="E330" s="419"/>
    </row>
    <row r="331" spans="5:5" ht="15.75" customHeight="1" x14ac:dyDescent="0.25">
      <c r="E331" s="419"/>
    </row>
    <row r="332" spans="5:5" ht="15.75" customHeight="1" x14ac:dyDescent="0.25">
      <c r="E332" s="419"/>
    </row>
    <row r="333" spans="5:5" ht="15.75" customHeight="1" x14ac:dyDescent="0.25">
      <c r="E333" s="419"/>
    </row>
    <row r="334" spans="5:5" ht="15.75" customHeight="1" x14ac:dyDescent="0.25">
      <c r="E334" s="419"/>
    </row>
    <row r="335" spans="5:5" ht="15.75" customHeight="1" x14ac:dyDescent="0.25">
      <c r="E335" s="419"/>
    </row>
    <row r="336" spans="5:5" ht="15.75" customHeight="1" x14ac:dyDescent="0.25">
      <c r="E336" s="419"/>
    </row>
    <row r="337" spans="5:5" ht="15.75" customHeight="1" x14ac:dyDescent="0.25">
      <c r="E337" s="419"/>
    </row>
    <row r="338" spans="5:5" ht="15.75" customHeight="1" x14ac:dyDescent="0.25">
      <c r="E338" s="419"/>
    </row>
    <row r="339" spans="5:5" ht="15.75" customHeight="1" x14ac:dyDescent="0.25">
      <c r="E339" s="419"/>
    </row>
    <row r="340" spans="5:5" ht="15.75" customHeight="1" x14ac:dyDescent="0.25">
      <c r="E340" s="419"/>
    </row>
    <row r="341" spans="5:5" ht="15.75" customHeight="1" x14ac:dyDescent="0.25">
      <c r="E341" s="419"/>
    </row>
    <row r="342" spans="5:5" ht="15.75" customHeight="1" x14ac:dyDescent="0.25">
      <c r="E342" s="419"/>
    </row>
    <row r="343" spans="5:5" ht="15.75" customHeight="1" x14ac:dyDescent="0.25">
      <c r="E343" s="419"/>
    </row>
    <row r="344" spans="5:5" ht="15.75" customHeight="1" x14ac:dyDescent="0.25">
      <c r="E344" s="419"/>
    </row>
    <row r="345" spans="5:5" ht="15.75" customHeight="1" x14ac:dyDescent="0.25">
      <c r="E345" s="419"/>
    </row>
    <row r="346" spans="5:5" ht="15.75" customHeight="1" x14ac:dyDescent="0.25">
      <c r="E346" s="419"/>
    </row>
    <row r="347" spans="5:5" ht="15.75" customHeight="1" x14ac:dyDescent="0.25">
      <c r="E347" s="419"/>
    </row>
    <row r="348" spans="5:5" ht="15.75" customHeight="1" x14ac:dyDescent="0.25">
      <c r="E348" s="419"/>
    </row>
    <row r="349" spans="5:5" ht="15.75" customHeight="1" x14ac:dyDescent="0.25">
      <c r="E349" s="419"/>
    </row>
    <row r="350" spans="5:5" ht="15.75" customHeight="1" x14ac:dyDescent="0.25">
      <c r="E350" s="419"/>
    </row>
    <row r="351" spans="5:5" ht="15.75" customHeight="1" x14ac:dyDescent="0.25">
      <c r="E351" s="419"/>
    </row>
    <row r="352" spans="5:5" ht="15.75" customHeight="1" x14ac:dyDescent="0.25">
      <c r="E352" s="419"/>
    </row>
    <row r="353" spans="5:5" ht="15.75" customHeight="1" x14ac:dyDescent="0.25">
      <c r="E353" s="419"/>
    </row>
    <row r="354" spans="5:5" ht="15.75" customHeight="1" x14ac:dyDescent="0.25">
      <c r="E354" s="419"/>
    </row>
    <row r="355" spans="5:5" ht="15.75" customHeight="1" x14ac:dyDescent="0.25">
      <c r="E355" s="419"/>
    </row>
    <row r="356" spans="5:5" ht="15.75" customHeight="1" x14ac:dyDescent="0.25">
      <c r="E356" s="419"/>
    </row>
    <row r="357" spans="5:5" ht="15.75" customHeight="1" x14ac:dyDescent="0.25">
      <c r="E357" s="419"/>
    </row>
    <row r="358" spans="5:5" ht="15.75" customHeight="1" x14ac:dyDescent="0.25">
      <c r="E358" s="419"/>
    </row>
    <row r="359" spans="5:5" ht="15.75" customHeight="1" x14ac:dyDescent="0.25">
      <c r="E359" s="419"/>
    </row>
    <row r="360" spans="5:5" ht="15.75" customHeight="1" x14ac:dyDescent="0.25">
      <c r="E360" s="419"/>
    </row>
    <row r="361" spans="5:5" ht="15.75" customHeight="1" x14ac:dyDescent="0.25">
      <c r="E361" s="419"/>
    </row>
    <row r="362" spans="5:5" ht="15.75" customHeight="1" x14ac:dyDescent="0.25">
      <c r="E362" s="419"/>
    </row>
    <row r="363" spans="5:5" ht="15.75" customHeight="1" x14ac:dyDescent="0.25">
      <c r="E363" s="419"/>
    </row>
    <row r="364" spans="5:5" ht="15.75" customHeight="1" x14ac:dyDescent="0.25">
      <c r="E364" s="419"/>
    </row>
    <row r="365" spans="5:5" ht="15.75" customHeight="1" x14ac:dyDescent="0.25">
      <c r="E365" s="419"/>
    </row>
    <row r="366" spans="5:5" ht="15.75" customHeight="1" x14ac:dyDescent="0.25">
      <c r="E366" s="419"/>
    </row>
    <row r="367" spans="5:5" ht="15.75" customHeight="1" x14ac:dyDescent="0.25">
      <c r="E367" s="419"/>
    </row>
    <row r="368" spans="5:5" ht="15.75" customHeight="1" x14ac:dyDescent="0.25">
      <c r="E368" s="419"/>
    </row>
    <row r="369" spans="5:5" ht="15.75" customHeight="1" x14ac:dyDescent="0.25">
      <c r="E369" s="419"/>
    </row>
    <row r="370" spans="5:5" ht="15.75" customHeight="1" x14ac:dyDescent="0.25">
      <c r="E370" s="419"/>
    </row>
    <row r="371" spans="5:5" ht="15.75" customHeight="1" x14ac:dyDescent="0.25">
      <c r="E371" s="419"/>
    </row>
    <row r="372" spans="5:5" ht="15.75" customHeight="1" x14ac:dyDescent="0.25">
      <c r="E372" s="419"/>
    </row>
    <row r="373" spans="5:5" ht="15.75" customHeight="1" x14ac:dyDescent="0.25">
      <c r="E373" s="419"/>
    </row>
    <row r="374" spans="5:5" ht="15.75" customHeight="1" x14ac:dyDescent="0.25">
      <c r="E374" s="419"/>
    </row>
    <row r="375" spans="5:5" ht="15.75" customHeight="1" x14ac:dyDescent="0.25">
      <c r="E375" s="419"/>
    </row>
    <row r="376" spans="5:5" ht="15.75" customHeight="1" x14ac:dyDescent="0.25">
      <c r="E376" s="419"/>
    </row>
    <row r="377" spans="5:5" ht="15.75" customHeight="1" x14ac:dyDescent="0.25">
      <c r="E377" s="419"/>
    </row>
    <row r="378" spans="5:5" ht="15.75" customHeight="1" x14ac:dyDescent="0.25">
      <c r="E378" s="419"/>
    </row>
    <row r="379" spans="5:5" ht="15.75" customHeight="1" x14ac:dyDescent="0.25">
      <c r="E379" s="419"/>
    </row>
    <row r="380" spans="5:5" ht="15.75" customHeight="1" x14ac:dyDescent="0.25">
      <c r="E380" s="419"/>
    </row>
    <row r="381" spans="5:5" ht="15.75" customHeight="1" x14ac:dyDescent="0.25">
      <c r="E381" s="419"/>
    </row>
    <row r="382" spans="5:5" ht="15.75" customHeight="1" x14ac:dyDescent="0.25">
      <c r="E382" s="419"/>
    </row>
    <row r="383" spans="5:5" ht="15.75" customHeight="1" x14ac:dyDescent="0.25">
      <c r="E383" s="419"/>
    </row>
    <row r="384" spans="5:5" ht="15.75" customHeight="1" x14ac:dyDescent="0.25">
      <c r="E384" s="419"/>
    </row>
    <row r="385" spans="5:5" ht="15.75" customHeight="1" x14ac:dyDescent="0.25">
      <c r="E385" s="419"/>
    </row>
    <row r="386" spans="5:5" ht="15.75" customHeight="1" x14ac:dyDescent="0.25">
      <c r="E386" s="419"/>
    </row>
    <row r="387" spans="5:5" ht="15.75" customHeight="1" x14ac:dyDescent="0.25">
      <c r="E387" s="419"/>
    </row>
    <row r="388" spans="5:5" ht="15.75" customHeight="1" x14ac:dyDescent="0.25">
      <c r="E388" s="419"/>
    </row>
    <row r="389" spans="5:5" ht="15.75" customHeight="1" x14ac:dyDescent="0.25">
      <c r="E389" s="419"/>
    </row>
    <row r="390" spans="5:5" ht="15.75" customHeight="1" x14ac:dyDescent="0.25">
      <c r="E390" s="419"/>
    </row>
    <row r="391" spans="5:5" ht="15.75" customHeight="1" x14ac:dyDescent="0.25">
      <c r="E391" s="419"/>
    </row>
    <row r="392" spans="5:5" ht="15.75" customHeight="1" x14ac:dyDescent="0.25">
      <c r="E392" s="419"/>
    </row>
    <row r="393" spans="5:5" ht="15.75" customHeight="1" x14ac:dyDescent="0.25">
      <c r="E393" s="419"/>
    </row>
    <row r="394" spans="5:5" ht="15.75" customHeight="1" x14ac:dyDescent="0.25">
      <c r="E394" s="419"/>
    </row>
    <row r="395" spans="5:5" ht="15.75" customHeight="1" x14ac:dyDescent="0.25">
      <c r="E395" s="419"/>
    </row>
    <row r="396" spans="5:5" ht="15.75" customHeight="1" x14ac:dyDescent="0.25">
      <c r="E396" s="419"/>
    </row>
    <row r="397" spans="5:5" ht="15.75" customHeight="1" x14ac:dyDescent="0.25">
      <c r="E397" s="419"/>
    </row>
    <row r="398" spans="5:5" ht="15.75" customHeight="1" x14ac:dyDescent="0.25">
      <c r="E398" s="419"/>
    </row>
    <row r="399" spans="5:5" ht="15.75" customHeight="1" x14ac:dyDescent="0.25">
      <c r="E399" s="419"/>
    </row>
    <row r="400" spans="5:5" ht="15.75" customHeight="1" x14ac:dyDescent="0.25">
      <c r="E400" s="419"/>
    </row>
    <row r="401" spans="5:5" ht="15.75" customHeight="1" x14ac:dyDescent="0.25">
      <c r="E401" s="419"/>
    </row>
    <row r="402" spans="5:5" ht="15.75" customHeight="1" x14ac:dyDescent="0.25">
      <c r="E402" s="419"/>
    </row>
    <row r="403" spans="5:5" ht="15.75" customHeight="1" x14ac:dyDescent="0.25">
      <c r="E403" s="419"/>
    </row>
    <row r="404" spans="5:5" ht="15.75" customHeight="1" x14ac:dyDescent="0.25">
      <c r="E404" s="419"/>
    </row>
    <row r="405" spans="5:5" ht="15.75" customHeight="1" x14ac:dyDescent="0.25">
      <c r="E405" s="419"/>
    </row>
    <row r="406" spans="5:5" ht="15.75" customHeight="1" x14ac:dyDescent="0.25">
      <c r="E406" s="419"/>
    </row>
    <row r="407" spans="5:5" ht="15.75" customHeight="1" x14ac:dyDescent="0.25">
      <c r="E407" s="419"/>
    </row>
    <row r="408" spans="5:5" ht="15.75" customHeight="1" x14ac:dyDescent="0.25">
      <c r="E408" s="419"/>
    </row>
    <row r="409" spans="5:5" ht="15.75" customHeight="1" x14ac:dyDescent="0.25">
      <c r="E409" s="419"/>
    </row>
    <row r="410" spans="5:5" ht="15.75" customHeight="1" x14ac:dyDescent="0.25">
      <c r="E410" s="419"/>
    </row>
    <row r="411" spans="5:5" ht="15.75" customHeight="1" x14ac:dyDescent="0.25">
      <c r="E411" s="419"/>
    </row>
    <row r="412" spans="5:5" ht="15.75" customHeight="1" x14ac:dyDescent="0.25">
      <c r="E412" s="419"/>
    </row>
    <row r="413" spans="5:5" ht="15.75" customHeight="1" x14ac:dyDescent="0.25">
      <c r="E413" s="419"/>
    </row>
    <row r="414" spans="5:5" ht="15.75" customHeight="1" x14ac:dyDescent="0.25">
      <c r="E414" s="419"/>
    </row>
    <row r="415" spans="5:5" ht="15.75" customHeight="1" x14ac:dyDescent="0.25">
      <c r="E415" s="419"/>
    </row>
    <row r="416" spans="5:5" ht="15.75" customHeight="1" x14ac:dyDescent="0.25">
      <c r="E416" s="419"/>
    </row>
    <row r="417" spans="5:5" ht="15.75" customHeight="1" x14ac:dyDescent="0.25">
      <c r="E417" s="419"/>
    </row>
    <row r="418" spans="5:5" ht="15.75" customHeight="1" x14ac:dyDescent="0.25">
      <c r="E418" s="419"/>
    </row>
    <row r="419" spans="5:5" ht="15.75" customHeight="1" x14ac:dyDescent="0.25">
      <c r="E419" s="419"/>
    </row>
    <row r="420" spans="5:5" ht="15.75" customHeight="1" x14ac:dyDescent="0.25">
      <c r="E420" s="419"/>
    </row>
    <row r="421" spans="5:5" ht="15.75" customHeight="1" x14ac:dyDescent="0.25">
      <c r="E421" s="419"/>
    </row>
    <row r="422" spans="5:5" ht="15.75" customHeight="1" x14ac:dyDescent="0.25">
      <c r="E422" s="419"/>
    </row>
    <row r="423" spans="5:5" ht="15.75" customHeight="1" x14ac:dyDescent="0.25">
      <c r="E423" s="419"/>
    </row>
    <row r="424" spans="5:5" ht="15.75" customHeight="1" x14ac:dyDescent="0.25">
      <c r="E424" s="419"/>
    </row>
    <row r="425" spans="5:5" ht="15.75" customHeight="1" x14ac:dyDescent="0.25">
      <c r="E425" s="419"/>
    </row>
    <row r="426" spans="5:5" ht="15.75" customHeight="1" x14ac:dyDescent="0.25">
      <c r="E426" s="419"/>
    </row>
    <row r="427" spans="5:5" ht="15.75" customHeight="1" x14ac:dyDescent="0.25">
      <c r="E427" s="419"/>
    </row>
    <row r="428" spans="5:5" ht="15.75" customHeight="1" x14ac:dyDescent="0.25">
      <c r="E428" s="419"/>
    </row>
    <row r="429" spans="5:5" ht="15.75" customHeight="1" x14ac:dyDescent="0.25">
      <c r="E429" s="419"/>
    </row>
    <row r="430" spans="5:5" ht="15.75" customHeight="1" x14ac:dyDescent="0.25">
      <c r="E430" s="419"/>
    </row>
    <row r="431" spans="5:5" ht="15.75" customHeight="1" x14ac:dyDescent="0.25">
      <c r="E431" s="419"/>
    </row>
    <row r="432" spans="5:5" ht="15.75" customHeight="1" x14ac:dyDescent="0.25">
      <c r="E432" s="419"/>
    </row>
    <row r="433" spans="5:5" ht="15.75" customHeight="1" x14ac:dyDescent="0.25">
      <c r="E433" s="419"/>
    </row>
    <row r="434" spans="5:5" ht="15.75" customHeight="1" x14ac:dyDescent="0.25">
      <c r="E434" s="419"/>
    </row>
    <row r="435" spans="5:5" ht="15.75" customHeight="1" x14ac:dyDescent="0.25">
      <c r="E435" s="419"/>
    </row>
    <row r="436" spans="5:5" ht="15.75" customHeight="1" x14ac:dyDescent="0.25">
      <c r="E436" s="419"/>
    </row>
    <row r="437" spans="5:5" ht="15.75" customHeight="1" x14ac:dyDescent="0.25">
      <c r="E437" s="419"/>
    </row>
    <row r="438" spans="5:5" ht="15.75" customHeight="1" x14ac:dyDescent="0.25">
      <c r="E438" s="419"/>
    </row>
    <row r="439" spans="5:5" ht="15.75" customHeight="1" x14ac:dyDescent="0.25">
      <c r="E439" s="419"/>
    </row>
    <row r="440" spans="5:5" ht="15.75" customHeight="1" x14ac:dyDescent="0.25">
      <c r="E440" s="419"/>
    </row>
    <row r="441" spans="5:5" ht="15.75" customHeight="1" x14ac:dyDescent="0.25">
      <c r="E441" s="419"/>
    </row>
    <row r="442" spans="5:5" ht="15.75" customHeight="1" x14ac:dyDescent="0.25">
      <c r="E442" s="419"/>
    </row>
    <row r="443" spans="5:5" ht="15.75" customHeight="1" x14ac:dyDescent="0.25">
      <c r="E443" s="419"/>
    </row>
    <row r="444" spans="5:5" ht="15.75" customHeight="1" x14ac:dyDescent="0.25">
      <c r="E444" s="419"/>
    </row>
    <row r="445" spans="5:5" ht="15.75" customHeight="1" x14ac:dyDescent="0.25">
      <c r="E445" s="419"/>
    </row>
    <row r="446" spans="5:5" ht="15.75" customHeight="1" x14ac:dyDescent="0.25">
      <c r="E446" s="419"/>
    </row>
    <row r="447" spans="5:5" ht="15.75" customHeight="1" x14ac:dyDescent="0.25">
      <c r="E447" s="419"/>
    </row>
    <row r="448" spans="5:5" ht="15.75" customHeight="1" x14ac:dyDescent="0.25">
      <c r="E448" s="419"/>
    </row>
    <row r="449" spans="5:5" ht="15.75" customHeight="1" x14ac:dyDescent="0.25">
      <c r="E449" s="419"/>
    </row>
    <row r="450" spans="5:5" ht="15.75" customHeight="1" x14ac:dyDescent="0.25">
      <c r="E450" s="419"/>
    </row>
    <row r="451" spans="5:5" ht="15.75" customHeight="1" x14ac:dyDescent="0.25">
      <c r="E451" s="419"/>
    </row>
    <row r="452" spans="5:5" ht="15.75" customHeight="1" x14ac:dyDescent="0.25">
      <c r="E452" s="419"/>
    </row>
    <row r="453" spans="5:5" ht="15.75" customHeight="1" x14ac:dyDescent="0.25">
      <c r="E453" s="419"/>
    </row>
    <row r="454" spans="5:5" ht="15.75" customHeight="1" x14ac:dyDescent="0.25">
      <c r="E454" s="419"/>
    </row>
    <row r="455" spans="5:5" ht="15.75" customHeight="1" x14ac:dyDescent="0.25">
      <c r="E455" s="419"/>
    </row>
    <row r="456" spans="5:5" ht="15.75" customHeight="1" x14ac:dyDescent="0.25">
      <c r="E456" s="419"/>
    </row>
    <row r="457" spans="5:5" ht="15.75" customHeight="1" x14ac:dyDescent="0.25">
      <c r="E457" s="419"/>
    </row>
    <row r="458" spans="5:5" ht="15.75" customHeight="1" x14ac:dyDescent="0.25">
      <c r="E458" s="419"/>
    </row>
    <row r="459" spans="5:5" ht="15.75" customHeight="1" x14ac:dyDescent="0.25">
      <c r="E459" s="419"/>
    </row>
    <row r="460" spans="5:5" ht="15.75" customHeight="1" x14ac:dyDescent="0.25">
      <c r="E460" s="419"/>
    </row>
    <row r="461" spans="5:5" ht="15.75" customHeight="1" x14ac:dyDescent="0.25">
      <c r="E461" s="419"/>
    </row>
    <row r="462" spans="5:5" ht="15.75" customHeight="1" x14ac:dyDescent="0.25">
      <c r="E462" s="419"/>
    </row>
    <row r="463" spans="5:5" ht="15.75" customHeight="1" x14ac:dyDescent="0.25">
      <c r="E463" s="419"/>
    </row>
    <row r="464" spans="5:5" ht="15.75" customHeight="1" x14ac:dyDescent="0.25">
      <c r="E464" s="419"/>
    </row>
    <row r="465" spans="5:5" ht="15.75" customHeight="1" x14ac:dyDescent="0.25">
      <c r="E465" s="419"/>
    </row>
    <row r="466" spans="5:5" ht="15.75" customHeight="1" x14ac:dyDescent="0.25">
      <c r="E466" s="419"/>
    </row>
    <row r="467" spans="5:5" ht="15.75" customHeight="1" x14ac:dyDescent="0.25">
      <c r="E467" s="419"/>
    </row>
    <row r="468" spans="5:5" ht="15.75" customHeight="1" x14ac:dyDescent="0.25">
      <c r="E468" s="419"/>
    </row>
    <row r="469" spans="5:5" ht="15.75" customHeight="1" x14ac:dyDescent="0.25">
      <c r="E469" s="419"/>
    </row>
    <row r="470" spans="5:5" ht="15.75" customHeight="1" x14ac:dyDescent="0.25">
      <c r="E470" s="419"/>
    </row>
    <row r="471" spans="5:5" ht="15.75" customHeight="1" x14ac:dyDescent="0.25">
      <c r="E471" s="419"/>
    </row>
    <row r="472" spans="5:5" ht="15.75" customHeight="1" x14ac:dyDescent="0.25">
      <c r="E472" s="419"/>
    </row>
    <row r="473" spans="5:5" ht="15.75" customHeight="1" x14ac:dyDescent="0.25">
      <c r="E473" s="419"/>
    </row>
    <row r="474" spans="5:5" ht="15.75" customHeight="1" x14ac:dyDescent="0.25">
      <c r="E474" s="419"/>
    </row>
    <row r="475" spans="5:5" ht="15.75" customHeight="1" x14ac:dyDescent="0.25">
      <c r="E475" s="419"/>
    </row>
    <row r="476" spans="5:5" ht="15.75" customHeight="1" x14ac:dyDescent="0.25">
      <c r="E476" s="419"/>
    </row>
    <row r="477" spans="5:5" ht="15.75" customHeight="1" x14ac:dyDescent="0.25">
      <c r="E477" s="419"/>
    </row>
    <row r="478" spans="5:5" ht="15.75" customHeight="1" x14ac:dyDescent="0.25">
      <c r="E478" s="419"/>
    </row>
    <row r="479" spans="5:5" ht="15.75" customHeight="1" x14ac:dyDescent="0.25">
      <c r="E479" s="419"/>
    </row>
    <row r="480" spans="5:5" ht="15.75" customHeight="1" x14ac:dyDescent="0.25">
      <c r="E480" s="419"/>
    </row>
    <row r="481" spans="5:5" ht="15.75" customHeight="1" x14ac:dyDescent="0.25">
      <c r="E481" s="419"/>
    </row>
    <row r="482" spans="5:5" ht="15.75" customHeight="1" x14ac:dyDescent="0.25">
      <c r="E482" s="419"/>
    </row>
    <row r="483" spans="5:5" ht="15.75" customHeight="1" x14ac:dyDescent="0.25">
      <c r="E483" s="419"/>
    </row>
    <row r="484" spans="5:5" ht="15.75" customHeight="1" x14ac:dyDescent="0.25">
      <c r="E484" s="419"/>
    </row>
    <row r="485" spans="5:5" ht="15.75" customHeight="1" x14ac:dyDescent="0.25">
      <c r="E485" s="419"/>
    </row>
    <row r="486" spans="5:5" ht="15.75" customHeight="1" x14ac:dyDescent="0.25">
      <c r="E486" s="419"/>
    </row>
    <row r="487" spans="5:5" ht="15.75" customHeight="1" x14ac:dyDescent="0.25">
      <c r="E487" s="419"/>
    </row>
    <row r="488" spans="5:5" ht="15.75" customHeight="1" x14ac:dyDescent="0.25">
      <c r="E488" s="419"/>
    </row>
    <row r="489" spans="5:5" ht="15.75" customHeight="1" x14ac:dyDescent="0.25">
      <c r="E489" s="419"/>
    </row>
    <row r="490" spans="5:5" ht="15.75" customHeight="1" x14ac:dyDescent="0.25">
      <c r="E490" s="419"/>
    </row>
    <row r="491" spans="5:5" ht="15.75" customHeight="1" x14ac:dyDescent="0.25">
      <c r="E491" s="419"/>
    </row>
    <row r="492" spans="5:5" ht="15.75" customHeight="1" x14ac:dyDescent="0.25">
      <c r="E492" s="419"/>
    </row>
    <row r="493" spans="5:5" ht="15.75" customHeight="1" x14ac:dyDescent="0.25">
      <c r="E493" s="419"/>
    </row>
    <row r="494" spans="5:5" ht="15.75" customHeight="1" x14ac:dyDescent="0.25">
      <c r="E494" s="419"/>
    </row>
    <row r="495" spans="5:5" ht="15.75" customHeight="1" x14ac:dyDescent="0.25">
      <c r="E495" s="419"/>
    </row>
    <row r="496" spans="5:5" ht="15.75" customHeight="1" x14ac:dyDescent="0.25">
      <c r="E496" s="419"/>
    </row>
    <row r="497" spans="5:5" ht="15.75" customHeight="1" x14ac:dyDescent="0.25">
      <c r="E497" s="419"/>
    </row>
    <row r="498" spans="5:5" ht="15.75" customHeight="1" x14ac:dyDescent="0.25">
      <c r="E498" s="419"/>
    </row>
    <row r="499" spans="5:5" ht="15.75" customHeight="1" x14ac:dyDescent="0.25">
      <c r="E499" s="419"/>
    </row>
    <row r="500" spans="5:5" ht="15.75" customHeight="1" x14ac:dyDescent="0.25">
      <c r="E500" s="419"/>
    </row>
    <row r="501" spans="5:5" ht="15.75" customHeight="1" x14ac:dyDescent="0.25">
      <c r="E501" s="419"/>
    </row>
    <row r="502" spans="5:5" ht="15.75" customHeight="1" x14ac:dyDescent="0.25">
      <c r="E502" s="419"/>
    </row>
    <row r="503" spans="5:5" ht="15.75" customHeight="1" x14ac:dyDescent="0.25">
      <c r="E503" s="419"/>
    </row>
    <row r="504" spans="5:5" ht="15.75" customHeight="1" x14ac:dyDescent="0.25">
      <c r="E504" s="419"/>
    </row>
    <row r="505" spans="5:5" ht="15.75" customHeight="1" x14ac:dyDescent="0.25">
      <c r="E505" s="419"/>
    </row>
    <row r="506" spans="5:5" ht="15.75" customHeight="1" x14ac:dyDescent="0.25">
      <c r="E506" s="419"/>
    </row>
    <row r="507" spans="5:5" ht="15.75" customHeight="1" x14ac:dyDescent="0.25">
      <c r="E507" s="419"/>
    </row>
    <row r="508" spans="5:5" ht="15.75" customHeight="1" x14ac:dyDescent="0.25">
      <c r="E508" s="419"/>
    </row>
    <row r="509" spans="5:5" ht="15.75" customHeight="1" x14ac:dyDescent="0.25">
      <c r="E509" s="419"/>
    </row>
    <row r="510" spans="5:5" ht="15.75" customHeight="1" x14ac:dyDescent="0.25">
      <c r="E510" s="419"/>
    </row>
    <row r="511" spans="5:5" ht="15.75" customHeight="1" x14ac:dyDescent="0.25">
      <c r="E511" s="419"/>
    </row>
    <row r="512" spans="5:5" ht="15.75" customHeight="1" x14ac:dyDescent="0.25">
      <c r="E512" s="419"/>
    </row>
    <row r="513" spans="5:5" ht="15.75" customHeight="1" x14ac:dyDescent="0.25">
      <c r="E513" s="419"/>
    </row>
    <row r="514" spans="5:5" ht="15.75" customHeight="1" x14ac:dyDescent="0.25">
      <c r="E514" s="419"/>
    </row>
    <row r="515" spans="5:5" ht="15.75" customHeight="1" x14ac:dyDescent="0.25">
      <c r="E515" s="419"/>
    </row>
    <row r="516" spans="5:5" ht="15.75" customHeight="1" x14ac:dyDescent="0.25">
      <c r="E516" s="419"/>
    </row>
    <row r="517" spans="5:5" ht="15.75" customHeight="1" x14ac:dyDescent="0.25">
      <c r="E517" s="419"/>
    </row>
    <row r="518" spans="5:5" ht="15.75" customHeight="1" x14ac:dyDescent="0.25">
      <c r="E518" s="419"/>
    </row>
    <row r="519" spans="5:5" ht="15.75" customHeight="1" x14ac:dyDescent="0.25">
      <c r="E519" s="419"/>
    </row>
    <row r="520" spans="5:5" ht="15.75" customHeight="1" x14ac:dyDescent="0.25">
      <c r="E520" s="419"/>
    </row>
    <row r="521" spans="5:5" ht="15.75" customHeight="1" x14ac:dyDescent="0.25">
      <c r="E521" s="419"/>
    </row>
    <row r="522" spans="5:5" ht="15.75" customHeight="1" x14ac:dyDescent="0.25">
      <c r="E522" s="419"/>
    </row>
    <row r="523" spans="5:5" ht="15.75" customHeight="1" x14ac:dyDescent="0.25">
      <c r="E523" s="419"/>
    </row>
    <row r="524" spans="5:5" ht="15.75" customHeight="1" x14ac:dyDescent="0.25">
      <c r="E524" s="419"/>
    </row>
    <row r="525" spans="5:5" ht="15.75" customHeight="1" x14ac:dyDescent="0.25">
      <c r="E525" s="419"/>
    </row>
    <row r="526" spans="5:5" ht="15.75" customHeight="1" x14ac:dyDescent="0.25">
      <c r="E526" s="419"/>
    </row>
    <row r="527" spans="5:5" ht="15.75" customHeight="1" x14ac:dyDescent="0.25">
      <c r="E527" s="419"/>
    </row>
    <row r="528" spans="5:5" ht="15.75" customHeight="1" x14ac:dyDescent="0.25">
      <c r="E528" s="419"/>
    </row>
    <row r="529" spans="5:5" ht="15.75" customHeight="1" x14ac:dyDescent="0.25">
      <c r="E529" s="419"/>
    </row>
    <row r="530" spans="5:5" ht="15.75" customHeight="1" x14ac:dyDescent="0.25">
      <c r="E530" s="419"/>
    </row>
    <row r="531" spans="5:5" ht="15.75" customHeight="1" x14ac:dyDescent="0.25">
      <c r="E531" s="419"/>
    </row>
    <row r="532" spans="5:5" ht="15.75" customHeight="1" x14ac:dyDescent="0.25">
      <c r="E532" s="419"/>
    </row>
    <row r="533" spans="5:5" ht="15.75" customHeight="1" x14ac:dyDescent="0.25">
      <c r="E533" s="419"/>
    </row>
    <row r="534" spans="5:5" ht="15.75" customHeight="1" x14ac:dyDescent="0.25">
      <c r="E534" s="419"/>
    </row>
    <row r="535" spans="5:5" ht="15.75" customHeight="1" x14ac:dyDescent="0.25">
      <c r="E535" s="419"/>
    </row>
    <row r="536" spans="5:5" ht="15.75" customHeight="1" x14ac:dyDescent="0.25">
      <c r="E536" s="419"/>
    </row>
    <row r="537" spans="5:5" ht="15.75" customHeight="1" x14ac:dyDescent="0.25">
      <c r="E537" s="419"/>
    </row>
    <row r="538" spans="5:5" ht="15.75" customHeight="1" x14ac:dyDescent="0.25">
      <c r="E538" s="419"/>
    </row>
    <row r="539" spans="5:5" ht="15.75" customHeight="1" x14ac:dyDescent="0.25">
      <c r="E539" s="419"/>
    </row>
    <row r="540" spans="5:5" ht="15.75" customHeight="1" x14ac:dyDescent="0.25">
      <c r="E540" s="419"/>
    </row>
    <row r="541" spans="5:5" ht="15.75" customHeight="1" x14ac:dyDescent="0.25">
      <c r="E541" s="419"/>
    </row>
    <row r="542" spans="5:5" ht="15.75" customHeight="1" x14ac:dyDescent="0.25">
      <c r="E542" s="419"/>
    </row>
    <row r="543" spans="5:5" ht="15.75" customHeight="1" x14ac:dyDescent="0.25">
      <c r="E543" s="419"/>
    </row>
    <row r="544" spans="5:5" ht="15.75" customHeight="1" x14ac:dyDescent="0.25">
      <c r="E544" s="419"/>
    </row>
    <row r="545" spans="5:5" ht="15.75" customHeight="1" x14ac:dyDescent="0.25">
      <c r="E545" s="419"/>
    </row>
    <row r="546" spans="5:5" ht="15.75" customHeight="1" x14ac:dyDescent="0.25">
      <c r="E546" s="419"/>
    </row>
    <row r="547" spans="5:5" ht="15.75" customHeight="1" x14ac:dyDescent="0.25">
      <c r="E547" s="419"/>
    </row>
    <row r="548" spans="5:5" ht="15.75" customHeight="1" x14ac:dyDescent="0.25">
      <c r="E548" s="419"/>
    </row>
    <row r="549" spans="5:5" ht="15.75" customHeight="1" x14ac:dyDescent="0.25">
      <c r="E549" s="419"/>
    </row>
    <row r="550" spans="5:5" ht="15.75" customHeight="1" x14ac:dyDescent="0.25">
      <c r="E550" s="419"/>
    </row>
    <row r="551" spans="5:5" ht="15.75" customHeight="1" x14ac:dyDescent="0.25">
      <c r="E551" s="419"/>
    </row>
    <row r="552" spans="5:5" ht="15.75" customHeight="1" x14ac:dyDescent="0.25">
      <c r="E552" s="419"/>
    </row>
    <row r="553" spans="5:5" ht="15.75" customHeight="1" x14ac:dyDescent="0.25">
      <c r="E553" s="419"/>
    </row>
    <row r="554" spans="5:5" ht="15.75" customHeight="1" x14ac:dyDescent="0.25">
      <c r="E554" s="419"/>
    </row>
    <row r="555" spans="5:5" ht="15.75" customHeight="1" x14ac:dyDescent="0.25">
      <c r="E555" s="419"/>
    </row>
    <row r="556" spans="5:5" ht="15.75" customHeight="1" x14ac:dyDescent="0.25">
      <c r="E556" s="419"/>
    </row>
    <row r="557" spans="5:5" ht="15.75" customHeight="1" x14ac:dyDescent="0.25">
      <c r="E557" s="419"/>
    </row>
    <row r="558" spans="5:5" ht="15.75" customHeight="1" x14ac:dyDescent="0.25">
      <c r="E558" s="419"/>
    </row>
    <row r="559" spans="5:5" ht="15.75" customHeight="1" x14ac:dyDescent="0.25">
      <c r="E559" s="419"/>
    </row>
    <row r="560" spans="5:5" ht="15.75" customHeight="1" x14ac:dyDescent="0.25">
      <c r="E560" s="419"/>
    </row>
    <row r="561" spans="5:5" ht="15.75" customHeight="1" x14ac:dyDescent="0.25">
      <c r="E561" s="419"/>
    </row>
    <row r="562" spans="5:5" ht="15.75" customHeight="1" x14ac:dyDescent="0.25">
      <c r="E562" s="419"/>
    </row>
    <row r="563" spans="5:5" ht="15.75" customHeight="1" x14ac:dyDescent="0.25">
      <c r="E563" s="419"/>
    </row>
    <row r="564" spans="5:5" ht="15.75" customHeight="1" x14ac:dyDescent="0.25">
      <c r="E564" s="419"/>
    </row>
    <row r="565" spans="5:5" ht="15.75" customHeight="1" x14ac:dyDescent="0.25">
      <c r="E565" s="419"/>
    </row>
    <row r="566" spans="5:5" ht="15.75" customHeight="1" x14ac:dyDescent="0.25">
      <c r="E566" s="419"/>
    </row>
    <row r="567" spans="5:5" ht="15.75" customHeight="1" x14ac:dyDescent="0.25">
      <c r="E567" s="419"/>
    </row>
    <row r="568" spans="5:5" ht="15.75" customHeight="1" x14ac:dyDescent="0.25">
      <c r="E568" s="419"/>
    </row>
    <row r="569" spans="5:5" ht="15.75" customHeight="1" x14ac:dyDescent="0.25">
      <c r="E569" s="419"/>
    </row>
    <row r="570" spans="5:5" ht="15.75" customHeight="1" x14ac:dyDescent="0.25">
      <c r="E570" s="419"/>
    </row>
    <row r="571" spans="5:5" ht="15.75" customHeight="1" x14ac:dyDescent="0.25">
      <c r="E571" s="419"/>
    </row>
    <row r="572" spans="5:5" ht="15.75" customHeight="1" x14ac:dyDescent="0.25">
      <c r="E572" s="419"/>
    </row>
    <row r="573" spans="5:5" ht="15.75" customHeight="1" x14ac:dyDescent="0.25">
      <c r="E573" s="419"/>
    </row>
    <row r="574" spans="5:5" ht="15.75" customHeight="1" x14ac:dyDescent="0.25">
      <c r="E574" s="419"/>
    </row>
    <row r="575" spans="5:5" ht="15.75" customHeight="1" x14ac:dyDescent="0.25">
      <c r="E575" s="419"/>
    </row>
    <row r="576" spans="5:5" ht="15.75" customHeight="1" x14ac:dyDescent="0.25">
      <c r="E576" s="419"/>
    </row>
    <row r="577" spans="5:5" ht="15.75" customHeight="1" x14ac:dyDescent="0.25">
      <c r="E577" s="419"/>
    </row>
    <row r="578" spans="5:5" ht="15.75" customHeight="1" x14ac:dyDescent="0.25">
      <c r="E578" s="419"/>
    </row>
    <row r="579" spans="5:5" ht="15.75" customHeight="1" x14ac:dyDescent="0.25">
      <c r="E579" s="419"/>
    </row>
    <row r="580" spans="5:5" ht="15.75" customHeight="1" x14ac:dyDescent="0.25">
      <c r="E580" s="419"/>
    </row>
    <row r="581" spans="5:5" ht="15.75" customHeight="1" x14ac:dyDescent="0.25">
      <c r="E581" s="419"/>
    </row>
    <row r="582" spans="5:5" ht="15.75" customHeight="1" x14ac:dyDescent="0.25">
      <c r="E582" s="419"/>
    </row>
    <row r="583" spans="5:5" ht="15.75" customHeight="1" x14ac:dyDescent="0.25">
      <c r="E583" s="419"/>
    </row>
    <row r="584" spans="5:5" ht="15.75" customHeight="1" x14ac:dyDescent="0.25">
      <c r="E584" s="419"/>
    </row>
    <row r="585" spans="5:5" ht="15.75" customHeight="1" x14ac:dyDescent="0.25">
      <c r="E585" s="419"/>
    </row>
    <row r="586" spans="5:5" ht="15.75" customHeight="1" x14ac:dyDescent="0.25">
      <c r="E586" s="419"/>
    </row>
    <row r="587" spans="5:5" ht="15.75" customHeight="1" x14ac:dyDescent="0.25">
      <c r="E587" s="419"/>
    </row>
    <row r="588" spans="5:5" ht="15.75" customHeight="1" x14ac:dyDescent="0.25">
      <c r="E588" s="419"/>
    </row>
    <row r="589" spans="5:5" ht="15.75" customHeight="1" x14ac:dyDescent="0.25">
      <c r="E589" s="419"/>
    </row>
    <row r="590" spans="5:5" ht="15.75" customHeight="1" x14ac:dyDescent="0.25">
      <c r="E590" s="419"/>
    </row>
    <row r="591" spans="5:5" ht="15.75" customHeight="1" x14ac:dyDescent="0.25">
      <c r="E591" s="419"/>
    </row>
    <row r="592" spans="5:5" ht="15.75" customHeight="1" x14ac:dyDescent="0.25">
      <c r="E592" s="419"/>
    </row>
    <row r="593" spans="5:5" ht="15.75" customHeight="1" x14ac:dyDescent="0.25">
      <c r="E593" s="419"/>
    </row>
    <row r="594" spans="5:5" ht="15.75" customHeight="1" x14ac:dyDescent="0.25">
      <c r="E594" s="419"/>
    </row>
    <row r="595" spans="5:5" ht="15.75" customHeight="1" x14ac:dyDescent="0.25">
      <c r="E595" s="419"/>
    </row>
    <row r="596" spans="5:5" ht="15.75" customHeight="1" x14ac:dyDescent="0.25">
      <c r="E596" s="419"/>
    </row>
    <row r="597" spans="5:5" ht="15.75" customHeight="1" x14ac:dyDescent="0.25">
      <c r="E597" s="419"/>
    </row>
    <row r="598" spans="5:5" ht="15.75" customHeight="1" x14ac:dyDescent="0.25">
      <c r="E598" s="419"/>
    </row>
    <row r="599" spans="5:5" ht="15.75" customHeight="1" x14ac:dyDescent="0.25">
      <c r="E599" s="419"/>
    </row>
    <row r="600" spans="5:5" ht="15.75" customHeight="1" x14ac:dyDescent="0.25">
      <c r="E600" s="419"/>
    </row>
    <row r="601" spans="5:5" ht="15.75" customHeight="1" x14ac:dyDescent="0.25">
      <c r="E601" s="419"/>
    </row>
    <row r="602" spans="5:5" ht="15.75" customHeight="1" x14ac:dyDescent="0.25">
      <c r="E602" s="419"/>
    </row>
    <row r="603" spans="5:5" ht="15.75" customHeight="1" x14ac:dyDescent="0.25">
      <c r="E603" s="419"/>
    </row>
    <row r="604" spans="5:5" ht="15.75" customHeight="1" x14ac:dyDescent="0.25">
      <c r="E604" s="419"/>
    </row>
    <row r="605" spans="5:5" ht="15.75" customHeight="1" x14ac:dyDescent="0.25">
      <c r="E605" s="419"/>
    </row>
    <row r="606" spans="5:5" ht="15.75" customHeight="1" x14ac:dyDescent="0.25">
      <c r="E606" s="419"/>
    </row>
    <row r="607" spans="5:5" ht="15.75" customHeight="1" x14ac:dyDescent="0.25">
      <c r="E607" s="419"/>
    </row>
    <row r="608" spans="5:5" ht="15.75" customHeight="1" x14ac:dyDescent="0.25">
      <c r="E608" s="419"/>
    </row>
    <row r="609" spans="5:5" ht="15.75" customHeight="1" x14ac:dyDescent="0.25">
      <c r="E609" s="419"/>
    </row>
    <row r="610" spans="5:5" ht="15.75" customHeight="1" x14ac:dyDescent="0.25">
      <c r="E610" s="419"/>
    </row>
    <row r="611" spans="5:5" ht="15.75" customHeight="1" x14ac:dyDescent="0.25">
      <c r="E611" s="419"/>
    </row>
    <row r="612" spans="5:5" ht="15.75" customHeight="1" x14ac:dyDescent="0.25">
      <c r="E612" s="419"/>
    </row>
    <row r="613" spans="5:5" ht="15.75" customHeight="1" x14ac:dyDescent="0.25">
      <c r="E613" s="419"/>
    </row>
    <row r="614" spans="5:5" ht="15.75" customHeight="1" x14ac:dyDescent="0.25">
      <c r="E614" s="419"/>
    </row>
    <row r="615" spans="5:5" ht="15.75" customHeight="1" x14ac:dyDescent="0.25">
      <c r="E615" s="419"/>
    </row>
    <row r="616" spans="5:5" ht="15.75" customHeight="1" x14ac:dyDescent="0.25">
      <c r="E616" s="419"/>
    </row>
    <row r="617" spans="5:5" ht="15.75" customHeight="1" x14ac:dyDescent="0.25">
      <c r="E617" s="419"/>
    </row>
    <row r="618" spans="5:5" ht="15.75" customHeight="1" x14ac:dyDescent="0.25">
      <c r="E618" s="419"/>
    </row>
    <row r="619" spans="5:5" ht="15.75" customHeight="1" x14ac:dyDescent="0.25">
      <c r="E619" s="419"/>
    </row>
    <row r="620" spans="5:5" ht="15.75" customHeight="1" x14ac:dyDescent="0.25">
      <c r="E620" s="419"/>
    </row>
    <row r="621" spans="5:5" ht="15.75" customHeight="1" x14ac:dyDescent="0.25">
      <c r="E621" s="419"/>
    </row>
    <row r="622" spans="5:5" ht="15.75" customHeight="1" x14ac:dyDescent="0.25">
      <c r="E622" s="419"/>
    </row>
    <row r="623" spans="5:5" ht="15.75" customHeight="1" x14ac:dyDescent="0.25">
      <c r="E623" s="419"/>
    </row>
    <row r="624" spans="5:5" ht="15.75" customHeight="1" x14ac:dyDescent="0.25">
      <c r="E624" s="419"/>
    </row>
    <row r="625" spans="5:5" ht="15.75" customHeight="1" x14ac:dyDescent="0.25">
      <c r="E625" s="419"/>
    </row>
    <row r="626" spans="5:5" ht="15.75" customHeight="1" x14ac:dyDescent="0.25">
      <c r="E626" s="419"/>
    </row>
    <row r="627" spans="5:5" ht="15.75" customHeight="1" x14ac:dyDescent="0.25">
      <c r="E627" s="419"/>
    </row>
    <row r="628" spans="5:5" ht="15.75" customHeight="1" x14ac:dyDescent="0.25">
      <c r="E628" s="419"/>
    </row>
    <row r="629" spans="5:5" ht="15.75" customHeight="1" x14ac:dyDescent="0.25">
      <c r="E629" s="419"/>
    </row>
    <row r="630" spans="5:5" ht="15.75" customHeight="1" x14ac:dyDescent="0.25">
      <c r="E630" s="419"/>
    </row>
    <row r="631" spans="5:5" ht="15.75" customHeight="1" x14ac:dyDescent="0.25">
      <c r="E631" s="419"/>
    </row>
    <row r="632" spans="5:5" ht="15.75" customHeight="1" x14ac:dyDescent="0.25">
      <c r="E632" s="419"/>
    </row>
    <row r="633" spans="5:5" ht="15.75" customHeight="1" x14ac:dyDescent="0.25">
      <c r="E633" s="419"/>
    </row>
    <row r="634" spans="5:5" ht="15.75" customHeight="1" x14ac:dyDescent="0.25">
      <c r="E634" s="419"/>
    </row>
    <row r="635" spans="5:5" ht="15.75" customHeight="1" x14ac:dyDescent="0.25">
      <c r="E635" s="419"/>
    </row>
    <row r="636" spans="5:5" ht="15.75" customHeight="1" x14ac:dyDescent="0.25">
      <c r="E636" s="419"/>
    </row>
    <row r="637" spans="5:5" ht="15.75" customHeight="1" x14ac:dyDescent="0.25">
      <c r="E637" s="419"/>
    </row>
    <row r="638" spans="5:5" ht="15.75" customHeight="1" x14ac:dyDescent="0.25">
      <c r="E638" s="419"/>
    </row>
    <row r="639" spans="5:5" ht="15.75" customHeight="1" x14ac:dyDescent="0.25">
      <c r="E639" s="419"/>
    </row>
    <row r="640" spans="5:5" ht="15.75" customHeight="1" x14ac:dyDescent="0.25">
      <c r="E640" s="419"/>
    </row>
    <row r="641" spans="5:5" ht="15.75" customHeight="1" x14ac:dyDescent="0.25">
      <c r="E641" s="419"/>
    </row>
    <row r="642" spans="5:5" ht="15.75" customHeight="1" x14ac:dyDescent="0.25">
      <c r="E642" s="419"/>
    </row>
    <row r="643" spans="5:5" ht="15.75" customHeight="1" x14ac:dyDescent="0.25">
      <c r="E643" s="419"/>
    </row>
    <row r="644" spans="5:5" ht="15.75" customHeight="1" x14ac:dyDescent="0.25">
      <c r="E644" s="419"/>
    </row>
    <row r="645" spans="5:5" ht="15.75" customHeight="1" x14ac:dyDescent="0.25">
      <c r="E645" s="419"/>
    </row>
    <row r="646" spans="5:5" ht="15.75" customHeight="1" x14ac:dyDescent="0.25">
      <c r="E646" s="419"/>
    </row>
    <row r="647" spans="5:5" ht="15.75" customHeight="1" x14ac:dyDescent="0.25">
      <c r="E647" s="419"/>
    </row>
    <row r="648" spans="5:5" ht="15.75" customHeight="1" x14ac:dyDescent="0.25">
      <c r="E648" s="419"/>
    </row>
    <row r="649" spans="5:5" ht="15.75" customHeight="1" x14ac:dyDescent="0.25">
      <c r="E649" s="419"/>
    </row>
    <row r="650" spans="5:5" ht="15.75" customHeight="1" x14ac:dyDescent="0.25">
      <c r="E650" s="419"/>
    </row>
    <row r="651" spans="5:5" ht="15.75" customHeight="1" x14ac:dyDescent="0.25">
      <c r="E651" s="419"/>
    </row>
    <row r="652" spans="5:5" ht="15.75" customHeight="1" x14ac:dyDescent="0.25">
      <c r="E652" s="419"/>
    </row>
    <row r="653" spans="5:5" ht="15.75" customHeight="1" x14ac:dyDescent="0.25">
      <c r="E653" s="419"/>
    </row>
    <row r="654" spans="5:5" ht="15.75" customHeight="1" x14ac:dyDescent="0.25">
      <c r="E654" s="419"/>
    </row>
    <row r="655" spans="5:5" ht="15.75" customHeight="1" x14ac:dyDescent="0.25">
      <c r="E655" s="419"/>
    </row>
    <row r="656" spans="5:5" ht="15.75" customHeight="1" x14ac:dyDescent="0.25">
      <c r="E656" s="419"/>
    </row>
    <row r="657" spans="5:5" ht="15.75" customHeight="1" x14ac:dyDescent="0.25">
      <c r="E657" s="419"/>
    </row>
    <row r="658" spans="5:5" ht="15.75" customHeight="1" x14ac:dyDescent="0.25">
      <c r="E658" s="419"/>
    </row>
    <row r="659" spans="5:5" ht="15.75" customHeight="1" x14ac:dyDescent="0.25">
      <c r="E659" s="419"/>
    </row>
    <row r="660" spans="5:5" ht="15.75" customHeight="1" x14ac:dyDescent="0.25">
      <c r="E660" s="419"/>
    </row>
    <row r="661" spans="5:5" ht="15.75" customHeight="1" x14ac:dyDescent="0.25">
      <c r="E661" s="419"/>
    </row>
    <row r="662" spans="5:5" ht="15.75" customHeight="1" x14ac:dyDescent="0.25">
      <c r="E662" s="419"/>
    </row>
    <row r="663" spans="5:5" ht="15.75" customHeight="1" x14ac:dyDescent="0.25">
      <c r="E663" s="419"/>
    </row>
    <row r="664" spans="5:5" ht="15.75" customHeight="1" x14ac:dyDescent="0.25">
      <c r="E664" s="419"/>
    </row>
    <row r="665" spans="5:5" ht="15.75" customHeight="1" x14ac:dyDescent="0.25">
      <c r="E665" s="419"/>
    </row>
    <row r="666" spans="5:5" ht="15.75" customHeight="1" x14ac:dyDescent="0.25">
      <c r="E666" s="419"/>
    </row>
    <row r="667" spans="5:5" ht="15.75" customHeight="1" x14ac:dyDescent="0.25">
      <c r="E667" s="419"/>
    </row>
    <row r="668" spans="5:5" ht="15.75" customHeight="1" x14ac:dyDescent="0.25">
      <c r="E668" s="419"/>
    </row>
    <row r="669" spans="5:5" ht="15.75" customHeight="1" x14ac:dyDescent="0.25">
      <c r="E669" s="419"/>
    </row>
    <row r="670" spans="5:5" ht="15.75" customHeight="1" x14ac:dyDescent="0.25">
      <c r="E670" s="419"/>
    </row>
    <row r="671" spans="5:5" ht="15.75" customHeight="1" x14ac:dyDescent="0.25">
      <c r="E671" s="419"/>
    </row>
    <row r="672" spans="5:5" ht="15.75" customHeight="1" x14ac:dyDescent="0.25">
      <c r="E672" s="419"/>
    </row>
    <row r="673" spans="5:5" ht="15.75" customHeight="1" x14ac:dyDescent="0.25">
      <c r="E673" s="419"/>
    </row>
    <row r="674" spans="5:5" ht="15.75" customHeight="1" x14ac:dyDescent="0.25">
      <c r="E674" s="419"/>
    </row>
    <row r="675" spans="5:5" ht="15.75" customHeight="1" x14ac:dyDescent="0.25">
      <c r="E675" s="419"/>
    </row>
    <row r="676" spans="5:5" ht="15.75" customHeight="1" x14ac:dyDescent="0.25">
      <c r="E676" s="419"/>
    </row>
    <row r="677" spans="5:5" ht="15.75" customHeight="1" x14ac:dyDescent="0.25">
      <c r="E677" s="419"/>
    </row>
    <row r="678" spans="5:5" ht="15.75" customHeight="1" x14ac:dyDescent="0.25">
      <c r="E678" s="419"/>
    </row>
    <row r="679" spans="5:5" ht="15.75" customHeight="1" x14ac:dyDescent="0.25">
      <c r="E679" s="419"/>
    </row>
    <row r="680" spans="5:5" ht="15.75" customHeight="1" x14ac:dyDescent="0.25">
      <c r="E680" s="419"/>
    </row>
    <row r="681" spans="5:5" ht="15.75" customHeight="1" x14ac:dyDescent="0.25">
      <c r="E681" s="419"/>
    </row>
    <row r="682" spans="5:5" ht="15.75" customHeight="1" x14ac:dyDescent="0.25">
      <c r="E682" s="419"/>
    </row>
    <row r="683" spans="5:5" ht="15.75" customHeight="1" x14ac:dyDescent="0.25">
      <c r="E683" s="419"/>
    </row>
    <row r="684" spans="5:5" ht="15.75" customHeight="1" x14ac:dyDescent="0.25">
      <c r="E684" s="419"/>
    </row>
    <row r="685" spans="5:5" ht="15.75" customHeight="1" x14ac:dyDescent="0.25">
      <c r="E685" s="419"/>
    </row>
    <row r="686" spans="5:5" ht="15.75" customHeight="1" x14ac:dyDescent="0.25">
      <c r="E686" s="419"/>
    </row>
    <row r="687" spans="5:5" ht="15.75" customHeight="1" x14ac:dyDescent="0.25">
      <c r="E687" s="419"/>
    </row>
    <row r="688" spans="5:5" ht="15.75" customHeight="1" x14ac:dyDescent="0.25">
      <c r="E688" s="419"/>
    </row>
    <row r="689" spans="5:5" ht="15.75" customHeight="1" x14ac:dyDescent="0.25">
      <c r="E689" s="419"/>
    </row>
    <row r="690" spans="5:5" ht="15.75" customHeight="1" x14ac:dyDescent="0.25">
      <c r="E690" s="419"/>
    </row>
    <row r="691" spans="5:5" ht="15.75" customHeight="1" x14ac:dyDescent="0.25">
      <c r="E691" s="419"/>
    </row>
    <row r="692" spans="5:5" ht="15.75" customHeight="1" x14ac:dyDescent="0.25">
      <c r="E692" s="419"/>
    </row>
    <row r="693" spans="5:5" ht="15.75" customHeight="1" x14ac:dyDescent="0.25">
      <c r="E693" s="419"/>
    </row>
    <row r="694" spans="5:5" ht="15.75" customHeight="1" x14ac:dyDescent="0.25">
      <c r="E694" s="419"/>
    </row>
    <row r="695" spans="5:5" ht="15.75" customHeight="1" x14ac:dyDescent="0.25">
      <c r="E695" s="419"/>
    </row>
    <row r="696" spans="5:5" ht="15.75" customHeight="1" x14ac:dyDescent="0.25">
      <c r="E696" s="419"/>
    </row>
    <row r="697" spans="5:5" ht="15.75" customHeight="1" x14ac:dyDescent="0.25">
      <c r="E697" s="419"/>
    </row>
    <row r="698" spans="5:5" ht="15.75" customHeight="1" x14ac:dyDescent="0.25">
      <c r="E698" s="419"/>
    </row>
    <row r="699" spans="5:5" ht="15.75" customHeight="1" x14ac:dyDescent="0.25">
      <c r="E699" s="419"/>
    </row>
    <row r="700" spans="5:5" ht="15.75" customHeight="1" x14ac:dyDescent="0.25">
      <c r="E700" s="419"/>
    </row>
    <row r="701" spans="5:5" ht="15.75" customHeight="1" x14ac:dyDescent="0.25">
      <c r="E701" s="419"/>
    </row>
    <row r="702" spans="5:5" ht="15.75" customHeight="1" x14ac:dyDescent="0.25">
      <c r="E702" s="419"/>
    </row>
    <row r="703" spans="5:5" ht="15.75" customHeight="1" x14ac:dyDescent="0.25">
      <c r="E703" s="419"/>
    </row>
    <row r="704" spans="5:5" ht="15.75" customHeight="1" x14ac:dyDescent="0.25">
      <c r="E704" s="419"/>
    </row>
    <row r="705" spans="5:5" ht="15.75" customHeight="1" x14ac:dyDescent="0.25">
      <c r="E705" s="419"/>
    </row>
    <row r="706" spans="5:5" ht="15.75" customHeight="1" x14ac:dyDescent="0.25">
      <c r="E706" s="419"/>
    </row>
    <row r="707" spans="5:5" ht="15.75" customHeight="1" x14ac:dyDescent="0.25">
      <c r="E707" s="419"/>
    </row>
    <row r="708" spans="5:5" ht="15.75" customHeight="1" x14ac:dyDescent="0.25">
      <c r="E708" s="419"/>
    </row>
    <row r="709" spans="5:5" ht="15.75" customHeight="1" x14ac:dyDescent="0.25">
      <c r="E709" s="419"/>
    </row>
    <row r="710" spans="5:5" ht="15.75" customHeight="1" x14ac:dyDescent="0.25">
      <c r="E710" s="419"/>
    </row>
    <row r="711" spans="5:5" ht="15.75" customHeight="1" x14ac:dyDescent="0.25">
      <c r="E711" s="419"/>
    </row>
    <row r="712" spans="5:5" ht="15.75" customHeight="1" x14ac:dyDescent="0.25">
      <c r="E712" s="419"/>
    </row>
    <row r="713" spans="5:5" ht="15.75" customHeight="1" x14ac:dyDescent="0.25">
      <c r="E713" s="419"/>
    </row>
    <row r="714" spans="5:5" ht="15.75" customHeight="1" x14ac:dyDescent="0.25">
      <c r="E714" s="419"/>
    </row>
    <row r="715" spans="5:5" ht="15.75" customHeight="1" x14ac:dyDescent="0.25">
      <c r="E715" s="419"/>
    </row>
    <row r="716" spans="5:5" ht="15.75" customHeight="1" x14ac:dyDescent="0.25">
      <c r="E716" s="419"/>
    </row>
    <row r="717" spans="5:5" ht="15.75" customHeight="1" x14ac:dyDescent="0.25">
      <c r="E717" s="419"/>
    </row>
    <row r="718" spans="5:5" ht="15.75" customHeight="1" x14ac:dyDescent="0.25">
      <c r="E718" s="419"/>
    </row>
    <row r="719" spans="5:5" ht="15.75" customHeight="1" x14ac:dyDescent="0.25">
      <c r="E719" s="419"/>
    </row>
    <row r="720" spans="5:5" ht="15.75" customHeight="1" x14ac:dyDescent="0.25">
      <c r="E720" s="419"/>
    </row>
    <row r="721" spans="5:5" ht="15.75" customHeight="1" x14ac:dyDescent="0.25">
      <c r="E721" s="419"/>
    </row>
    <row r="722" spans="5:5" ht="15.75" customHeight="1" x14ac:dyDescent="0.25">
      <c r="E722" s="419"/>
    </row>
    <row r="723" spans="5:5" ht="15.75" customHeight="1" x14ac:dyDescent="0.25">
      <c r="E723" s="419"/>
    </row>
    <row r="724" spans="5:5" ht="15.75" customHeight="1" x14ac:dyDescent="0.25">
      <c r="E724" s="419"/>
    </row>
    <row r="725" spans="5:5" ht="15.75" customHeight="1" x14ac:dyDescent="0.25">
      <c r="E725" s="419"/>
    </row>
    <row r="726" spans="5:5" ht="15.75" customHeight="1" x14ac:dyDescent="0.25">
      <c r="E726" s="419"/>
    </row>
    <row r="727" spans="5:5" ht="15.75" customHeight="1" x14ac:dyDescent="0.25">
      <c r="E727" s="419"/>
    </row>
    <row r="728" spans="5:5" ht="15.75" customHeight="1" x14ac:dyDescent="0.25">
      <c r="E728" s="419"/>
    </row>
    <row r="729" spans="5:5" ht="15.75" customHeight="1" x14ac:dyDescent="0.25">
      <c r="E729" s="419"/>
    </row>
    <row r="730" spans="5:5" ht="15.75" customHeight="1" x14ac:dyDescent="0.25">
      <c r="E730" s="419"/>
    </row>
    <row r="731" spans="5:5" ht="15.75" customHeight="1" x14ac:dyDescent="0.25">
      <c r="E731" s="419"/>
    </row>
    <row r="732" spans="5:5" ht="15.75" customHeight="1" x14ac:dyDescent="0.25">
      <c r="E732" s="419"/>
    </row>
    <row r="733" spans="5:5" ht="15.75" customHeight="1" x14ac:dyDescent="0.25">
      <c r="E733" s="419"/>
    </row>
    <row r="734" spans="5:5" ht="15.75" customHeight="1" x14ac:dyDescent="0.25">
      <c r="E734" s="419"/>
    </row>
    <row r="735" spans="5:5" ht="15.75" customHeight="1" x14ac:dyDescent="0.25">
      <c r="E735" s="419"/>
    </row>
    <row r="736" spans="5:5" ht="15.75" customHeight="1" x14ac:dyDescent="0.25">
      <c r="E736" s="419"/>
    </row>
    <row r="737" spans="5:5" ht="15.75" customHeight="1" x14ac:dyDescent="0.25">
      <c r="E737" s="419"/>
    </row>
    <row r="738" spans="5:5" ht="15.75" customHeight="1" x14ac:dyDescent="0.25">
      <c r="E738" s="419"/>
    </row>
    <row r="739" spans="5:5" ht="15.75" customHeight="1" x14ac:dyDescent="0.25">
      <c r="E739" s="419"/>
    </row>
    <row r="740" spans="5:5" ht="15.75" customHeight="1" x14ac:dyDescent="0.25">
      <c r="E740" s="419"/>
    </row>
    <row r="741" spans="5:5" ht="15.75" customHeight="1" x14ac:dyDescent="0.25">
      <c r="E741" s="419"/>
    </row>
    <row r="742" spans="5:5" ht="15.75" customHeight="1" x14ac:dyDescent="0.25">
      <c r="E742" s="419"/>
    </row>
    <row r="743" spans="5:5" ht="15.75" customHeight="1" x14ac:dyDescent="0.25">
      <c r="E743" s="419"/>
    </row>
    <row r="744" spans="5:5" ht="15.75" customHeight="1" x14ac:dyDescent="0.25">
      <c r="E744" s="419"/>
    </row>
    <row r="745" spans="5:5" ht="15.75" customHeight="1" x14ac:dyDescent="0.25">
      <c r="E745" s="419"/>
    </row>
    <row r="746" spans="5:5" ht="15.75" customHeight="1" x14ac:dyDescent="0.25">
      <c r="E746" s="419"/>
    </row>
    <row r="747" spans="5:5" ht="15.75" customHeight="1" x14ac:dyDescent="0.25">
      <c r="E747" s="419"/>
    </row>
    <row r="748" spans="5:5" ht="15.75" customHeight="1" x14ac:dyDescent="0.25">
      <c r="E748" s="419"/>
    </row>
    <row r="749" spans="5:5" ht="15.75" customHeight="1" x14ac:dyDescent="0.25">
      <c r="E749" s="419"/>
    </row>
    <row r="750" spans="5:5" ht="15.75" customHeight="1" x14ac:dyDescent="0.25">
      <c r="E750" s="419"/>
    </row>
    <row r="751" spans="5:5" ht="15.75" customHeight="1" x14ac:dyDescent="0.25">
      <c r="E751" s="419"/>
    </row>
    <row r="752" spans="5:5" ht="15.75" customHeight="1" x14ac:dyDescent="0.25">
      <c r="E752" s="419"/>
    </row>
    <row r="753" spans="5:5" ht="15.75" customHeight="1" x14ac:dyDescent="0.25">
      <c r="E753" s="419"/>
    </row>
    <row r="754" spans="5:5" ht="15.75" customHeight="1" x14ac:dyDescent="0.25">
      <c r="E754" s="419"/>
    </row>
    <row r="755" spans="5:5" ht="15.75" customHeight="1" x14ac:dyDescent="0.25">
      <c r="E755" s="419"/>
    </row>
    <row r="756" spans="5:5" ht="15.75" customHeight="1" x14ac:dyDescent="0.25">
      <c r="E756" s="419"/>
    </row>
    <row r="757" spans="5:5" ht="15.75" customHeight="1" x14ac:dyDescent="0.25">
      <c r="E757" s="419"/>
    </row>
    <row r="758" spans="5:5" ht="15.75" customHeight="1" x14ac:dyDescent="0.25">
      <c r="E758" s="419"/>
    </row>
    <row r="759" spans="5:5" ht="15.75" customHeight="1" x14ac:dyDescent="0.25">
      <c r="E759" s="419"/>
    </row>
    <row r="760" spans="5:5" ht="15.75" customHeight="1" x14ac:dyDescent="0.25">
      <c r="E760" s="419"/>
    </row>
    <row r="761" spans="5:5" ht="15.75" customHeight="1" x14ac:dyDescent="0.25">
      <c r="E761" s="419"/>
    </row>
    <row r="762" spans="5:5" ht="15.75" customHeight="1" x14ac:dyDescent="0.25">
      <c r="E762" s="419"/>
    </row>
    <row r="763" spans="5:5" ht="15.75" customHeight="1" x14ac:dyDescent="0.25">
      <c r="E763" s="419"/>
    </row>
    <row r="764" spans="5:5" ht="15.75" customHeight="1" x14ac:dyDescent="0.25">
      <c r="E764" s="419"/>
    </row>
    <row r="765" spans="5:5" ht="15.75" customHeight="1" x14ac:dyDescent="0.25">
      <c r="E765" s="419"/>
    </row>
    <row r="766" spans="5:5" ht="15.75" customHeight="1" x14ac:dyDescent="0.25">
      <c r="E766" s="419"/>
    </row>
    <row r="767" spans="5:5" ht="15.75" customHeight="1" x14ac:dyDescent="0.25">
      <c r="E767" s="419"/>
    </row>
    <row r="768" spans="5:5" ht="15.75" customHeight="1" x14ac:dyDescent="0.25">
      <c r="E768" s="419"/>
    </row>
    <row r="769" spans="5:5" ht="15.75" customHeight="1" x14ac:dyDescent="0.25">
      <c r="E769" s="419"/>
    </row>
    <row r="770" spans="5:5" ht="15.75" customHeight="1" x14ac:dyDescent="0.25">
      <c r="E770" s="419"/>
    </row>
    <row r="771" spans="5:5" ht="15.75" customHeight="1" x14ac:dyDescent="0.25">
      <c r="E771" s="419"/>
    </row>
    <row r="772" spans="5:5" ht="15.75" customHeight="1" x14ac:dyDescent="0.25">
      <c r="E772" s="419"/>
    </row>
    <row r="773" spans="5:5" ht="15.75" customHeight="1" x14ac:dyDescent="0.25">
      <c r="E773" s="419"/>
    </row>
    <row r="774" spans="5:5" ht="15.75" customHeight="1" x14ac:dyDescent="0.25">
      <c r="E774" s="419"/>
    </row>
    <row r="775" spans="5:5" ht="15.75" customHeight="1" x14ac:dyDescent="0.25">
      <c r="E775" s="419"/>
    </row>
    <row r="776" spans="5:5" ht="15.75" customHeight="1" x14ac:dyDescent="0.25">
      <c r="E776" s="419"/>
    </row>
    <row r="777" spans="5:5" ht="15.75" customHeight="1" x14ac:dyDescent="0.25">
      <c r="E777" s="419"/>
    </row>
    <row r="778" spans="5:5" ht="15.75" customHeight="1" x14ac:dyDescent="0.25">
      <c r="E778" s="419"/>
    </row>
    <row r="779" spans="5:5" ht="15.75" customHeight="1" x14ac:dyDescent="0.25">
      <c r="E779" s="419"/>
    </row>
    <row r="780" spans="5:5" ht="15.75" customHeight="1" x14ac:dyDescent="0.25">
      <c r="E780" s="419"/>
    </row>
    <row r="781" spans="5:5" ht="15.75" customHeight="1" x14ac:dyDescent="0.25">
      <c r="E781" s="419"/>
    </row>
    <row r="782" spans="5:5" ht="15.75" customHeight="1" x14ac:dyDescent="0.25">
      <c r="E782" s="419"/>
    </row>
    <row r="783" spans="5:5" ht="15.75" customHeight="1" x14ac:dyDescent="0.25">
      <c r="E783" s="419"/>
    </row>
    <row r="784" spans="5:5" ht="15.75" customHeight="1" x14ac:dyDescent="0.25">
      <c r="E784" s="419"/>
    </row>
    <row r="785" spans="5:5" ht="15.75" customHeight="1" x14ac:dyDescent="0.25">
      <c r="E785" s="419"/>
    </row>
    <row r="786" spans="5:5" ht="15.75" customHeight="1" x14ac:dyDescent="0.25">
      <c r="E786" s="419"/>
    </row>
    <row r="787" spans="5:5" ht="15.75" customHeight="1" x14ac:dyDescent="0.25">
      <c r="E787" s="419"/>
    </row>
    <row r="788" spans="5:5" ht="15.75" customHeight="1" x14ac:dyDescent="0.25">
      <c r="E788" s="419"/>
    </row>
    <row r="789" spans="5:5" ht="15.75" customHeight="1" x14ac:dyDescent="0.25">
      <c r="E789" s="419"/>
    </row>
    <row r="790" spans="5:5" ht="15.75" customHeight="1" x14ac:dyDescent="0.25">
      <c r="E790" s="419"/>
    </row>
    <row r="791" spans="5:5" ht="15.75" customHeight="1" x14ac:dyDescent="0.25">
      <c r="E791" s="419"/>
    </row>
    <row r="792" spans="5:5" ht="15.75" customHeight="1" x14ac:dyDescent="0.25">
      <c r="E792" s="419"/>
    </row>
    <row r="793" spans="5:5" ht="15.75" customHeight="1" x14ac:dyDescent="0.25">
      <c r="E793" s="419"/>
    </row>
    <row r="794" spans="5:5" ht="15.75" customHeight="1" x14ac:dyDescent="0.25">
      <c r="E794" s="419"/>
    </row>
    <row r="795" spans="5:5" ht="15.75" customHeight="1" x14ac:dyDescent="0.25">
      <c r="E795" s="419"/>
    </row>
    <row r="796" spans="5:5" ht="15.75" customHeight="1" x14ac:dyDescent="0.25">
      <c r="E796" s="419"/>
    </row>
    <row r="797" spans="5:5" ht="15.75" customHeight="1" x14ac:dyDescent="0.25">
      <c r="E797" s="419"/>
    </row>
    <row r="798" spans="5:5" ht="15.75" customHeight="1" x14ac:dyDescent="0.25">
      <c r="E798" s="419"/>
    </row>
    <row r="799" spans="5:5" ht="15.75" customHeight="1" x14ac:dyDescent="0.25">
      <c r="E799" s="419"/>
    </row>
    <row r="800" spans="5:5" ht="15.75" customHeight="1" x14ac:dyDescent="0.25">
      <c r="E800" s="419"/>
    </row>
    <row r="801" spans="5:5" ht="15.75" customHeight="1" x14ac:dyDescent="0.25">
      <c r="E801" s="419"/>
    </row>
    <row r="802" spans="5:5" ht="15.75" customHeight="1" x14ac:dyDescent="0.25">
      <c r="E802" s="419"/>
    </row>
    <row r="803" spans="5:5" ht="15.75" customHeight="1" x14ac:dyDescent="0.25">
      <c r="E803" s="419"/>
    </row>
    <row r="804" spans="5:5" ht="15.75" customHeight="1" x14ac:dyDescent="0.25">
      <c r="E804" s="419"/>
    </row>
    <row r="805" spans="5:5" ht="15.75" customHeight="1" x14ac:dyDescent="0.25">
      <c r="E805" s="419"/>
    </row>
    <row r="806" spans="5:5" ht="15.75" customHeight="1" x14ac:dyDescent="0.25">
      <c r="E806" s="419"/>
    </row>
    <row r="807" spans="5:5" ht="15.75" customHeight="1" x14ac:dyDescent="0.25">
      <c r="E807" s="419"/>
    </row>
    <row r="808" spans="5:5" ht="15.75" customHeight="1" x14ac:dyDescent="0.25">
      <c r="E808" s="419"/>
    </row>
    <row r="809" spans="5:5" ht="15.75" customHeight="1" x14ac:dyDescent="0.25">
      <c r="E809" s="419"/>
    </row>
    <row r="810" spans="5:5" ht="15.75" customHeight="1" x14ac:dyDescent="0.25">
      <c r="E810" s="419"/>
    </row>
    <row r="811" spans="5:5" ht="15.75" customHeight="1" x14ac:dyDescent="0.25">
      <c r="E811" s="419"/>
    </row>
    <row r="812" spans="5:5" ht="15.75" customHeight="1" x14ac:dyDescent="0.25">
      <c r="E812" s="419"/>
    </row>
    <row r="813" spans="5:5" ht="15.75" customHeight="1" x14ac:dyDescent="0.25">
      <c r="E813" s="419"/>
    </row>
    <row r="814" spans="5:5" ht="15.75" customHeight="1" x14ac:dyDescent="0.25">
      <c r="E814" s="419"/>
    </row>
    <row r="815" spans="5:5" ht="15.75" customHeight="1" x14ac:dyDescent="0.25">
      <c r="E815" s="419"/>
    </row>
    <row r="816" spans="5:5" ht="15.75" customHeight="1" x14ac:dyDescent="0.25">
      <c r="E816" s="419"/>
    </row>
    <row r="817" spans="5:5" ht="15.75" customHeight="1" x14ac:dyDescent="0.25">
      <c r="E817" s="419"/>
    </row>
    <row r="818" spans="5:5" ht="15.75" customHeight="1" x14ac:dyDescent="0.25">
      <c r="E818" s="419"/>
    </row>
    <row r="819" spans="5:5" ht="15.75" customHeight="1" x14ac:dyDescent="0.25">
      <c r="E819" s="419"/>
    </row>
    <row r="820" spans="5:5" ht="15.75" customHeight="1" x14ac:dyDescent="0.25">
      <c r="E820" s="419"/>
    </row>
    <row r="821" spans="5:5" ht="15.75" customHeight="1" x14ac:dyDescent="0.25">
      <c r="E821" s="419"/>
    </row>
    <row r="822" spans="5:5" ht="15.75" customHeight="1" x14ac:dyDescent="0.25">
      <c r="E822" s="419"/>
    </row>
    <row r="823" spans="5:5" ht="15.75" customHeight="1" x14ac:dyDescent="0.25">
      <c r="E823" s="419"/>
    </row>
    <row r="824" spans="5:5" ht="15.75" customHeight="1" x14ac:dyDescent="0.25">
      <c r="E824" s="419"/>
    </row>
    <row r="825" spans="5:5" ht="15.75" customHeight="1" x14ac:dyDescent="0.25">
      <c r="E825" s="419"/>
    </row>
    <row r="826" spans="5:5" ht="15.75" customHeight="1" x14ac:dyDescent="0.25">
      <c r="E826" s="419"/>
    </row>
    <row r="827" spans="5:5" ht="15.75" customHeight="1" x14ac:dyDescent="0.25">
      <c r="E827" s="419"/>
    </row>
    <row r="828" spans="5:5" ht="15.75" customHeight="1" x14ac:dyDescent="0.25">
      <c r="E828" s="419"/>
    </row>
    <row r="829" spans="5:5" ht="15.75" customHeight="1" x14ac:dyDescent="0.25">
      <c r="E829" s="419"/>
    </row>
    <row r="830" spans="5:5" ht="15.75" customHeight="1" x14ac:dyDescent="0.25">
      <c r="E830" s="419"/>
    </row>
    <row r="831" spans="5:5" ht="15.75" customHeight="1" x14ac:dyDescent="0.25">
      <c r="E831" s="419"/>
    </row>
    <row r="832" spans="5:5" ht="15.75" customHeight="1" x14ac:dyDescent="0.25">
      <c r="E832" s="419"/>
    </row>
    <row r="833" spans="5:5" ht="15.75" customHeight="1" x14ac:dyDescent="0.25">
      <c r="E833" s="419"/>
    </row>
    <row r="834" spans="5:5" ht="15.75" customHeight="1" x14ac:dyDescent="0.25">
      <c r="E834" s="419"/>
    </row>
    <row r="835" spans="5:5" ht="15.75" customHeight="1" x14ac:dyDescent="0.25">
      <c r="E835" s="419"/>
    </row>
    <row r="836" spans="5:5" ht="15.75" customHeight="1" x14ac:dyDescent="0.25">
      <c r="E836" s="419"/>
    </row>
    <row r="837" spans="5:5" ht="15.75" customHeight="1" x14ac:dyDescent="0.25">
      <c r="E837" s="419"/>
    </row>
    <row r="838" spans="5:5" ht="15.75" customHeight="1" x14ac:dyDescent="0.25">
      <c r="E838" s="419"/>
    </row>
    <row r="839" spans="5:5" ht="15.75" customHeight="1" x14ac:dyDescent="0.25">
      <c r="E839" s="419"/>
    </row>
    <row r="840" spans="5:5" ht="15.75" customHeight="1" x14ac:dyDescent="0.25">
      <c r="E840" s="419"/>
    </row>
    <row r="841" spans="5:5" ht="15.75" customHeight="1" x14ac:dyDescent="0.25">
      <c r="E841" s="419"/>
    </row>
    <row r="842" spans="5:5" ht="15.75" customHeight="1" x14ac:dyDescent="0.25">
      <c r="E842" s="419"/>
    </row>
    <row r="843" spans="5:5" ht="15.75" customHeight="1" x14ac:dyDescent="0.25">
      <c r="E843" s="419"/>
    </row>
    <row r="844" spans="5:5" ht="15.75" customHeight="1" x14ac:dyDescent="0.25">
      <c r="E844" s="419"/>
    </row>
    <row r="845" spans="5:5" ht="15.75" customHeight="1" x14ac:dyDescent="0.25">
      <c r="E845" s="419"/>
    </row>
    <row r="846" spans="5:5" ht="15.75" customHeight="1" x14ac:dyDescent="0.25">
      <c r="E846" s="419"/>
    </row>
    <row r="847" spans="5:5" ht="15.75" customHeight="1" x14ac:dyDescent="0.25">
      <c r="E847" s="419"/>
    </row>
    <row r="848" spans="5:5" ht="15.75" customHeight="1" x14ac:dyDescent="0.25">
      <c r="E848" s="419"/>
    </row>
    <row r="849" spans="5:5" ht="15.75" customHeight="1" x14ac:dyDescent="0.25">
      <c r="E849" s="419"/>
    </row>
    <row r="850" spans="5:5" ht="15.75" customHeight="1" x14ac:dyDescent="0.25">
      <c r="E850" s="419"/>
    </row>
    <row r="851" spans="5:5" ht="15.75" customHeight="1" x14ac:dyDescent="0.25">
      <c r="E851" s="419"/>
    </row>
    <row r="852" spans="5:5" ht="15.75" customHeight="1" x14ac:dyDescent="0.25">
      <c r="E852" s="419"/>
    </row>
    <row r="853" spans="5:5" ht="15.75" customHeight="1" x14ac:dyDescent="0.25">
      <c r="E853" s="419"/>
    </row>
    <row r="854" spans="5:5" ht="15.75" customHeight="1" x14ac:dyDescent="0.25">
      <c r="E854" s="419"/>
    </row>
    <row r="855" spans="5:5" ht="15.75" customHeight="1" x14ac:dyDescent="0.25">
      <c r="E855" s="419"/>
    </row>
    <row r="856" spans="5:5" ht="15.75" customHeight="1" x14ac:dyDescent="0.25">
      <c r="E856" s="419"/>
    </row>
    <row r="857" spans="5:5" ht="15.75" customHeight="1" x14ac:dyDescent="0.25">
      <c r="E857" s="419"/>
    </row>
    <row r="858" spans="5:5" ht="15.75" customHeight="1" x14ac:dyDescent="0.25">
      <c r="E858" s="419"/>
    </row>
    <row r="859" spans="5:5" ht="15.75" customHeight="1" x14ac:dyDescent="0.25">
      <c r="E859" s="419"/>
    </row>
    <row r="860" spans="5:5" ht="15.75" customHeight="1" x14ac:dyDescent="0.25">
      <c r="E860" s="419"/>
    </row>
    <row r="861" spans="5:5" ht="15.75" customHeight="1" x14ac:dyDescent="0.25">
      <c r="E861" s="419"/>
    </row>
    <row r="862" spans="5:5" ht="15.75" customHeight="1" x14ac:dyDescent="0.25">
      <c r="E862" s="419"/>
    </row>
    <row r="863" spans="5:5" ht="15.75" customHeight="1" x14ac:dyDescent="0.25">
      <c r="E863" s="419"/>
    </row>
    <row r="864" spans="5:5" ht="15.75" customHeight="1" x14ac:dyDescent="0.25">
      <c r="E864" s="419"/>
    </row>
    <row r="865" spans="5:5" ht="15.75" customHeight="1" x14ac:dyDescent="0.25">
      <c r="E865" s="419"/>
    </row>
    <row r="866" spans="5:5" ht="15.75" customHeight="1" x14ac:dyDescent="0.25">
      <c r="E866" s="419"/>
    </row>
    <row r="867" spans="5:5" ht="15.75" customHeight="1" x14ac:dyDescent="0.25">
      <c r="E867" s="419"/>
    </row>
    <row r="868" spans="5:5" ht="15.75" customHeight="1" x14ac:dyDescent="0.25">
      <c r="E868" s="419"/>
    </row>
    <row r="869" spans="5:5" ht="15.75" customHeight="1" x14ac:dyDescent="0.25">
      <c r="E869" s="419"/>
    </row>
    <row r="870" spans="5:5" ht="15.75" customHeight="1" x14ac:dyDescent="0.25">
      <c r="E870" s="419"/>
    </row>
    <row r="871" spans="5:5" ht="15.75" customHeight="1" x14ac:dyDescent="0.25">
      <c r="E871" s="419"/>
    </row>
    <row r="872" spans="5:5" ht="15.75" customHeight="1" x14ac:dyDescent="0.25">
      <c r="E872" s="419"/>
    </row>
    <row r="873" spans="5:5" ht="15.75" customHeight="1" x14ac:dyDescent="0.25">
      <c r="E873" s="419"/>
    </row>
    <row r="874" spans="5:5" ht="15.75" customHeight="1" x14ac:dyDescent="0.25">
      <c r="E874" s="419"/>
    </row>
    <row r="875" spans="5:5" ht="15.75" customHeight="1" x14ac:dyDescent="0.25">
      <c r="E875" s="419"/>
    </row>
    <row r="876" spans="5:5" ht="15.75" customHeight="1" x14ac:dyDescent="0.25">
      <c r="E876" s="419"/>
    </row>
    <row r="877" spans="5:5" ht="15.75" customHeight="1" x14ac:dyDescent="0.25">
      <c r="E877" s="419"/>
    </row>
    <row r="878" spans="5:5" ht="15.75" customHeight="1" x14ac:dyDescent="0.25">
      <c r="E878" s="419"/>
    </row>
    <row r="879" spans="5:5" ht="15.75" customHeight="1" x14ac:dyDescent="0.25">
      <c r="E879" s="419"/>
    </row>
    <row r="880" spans="5:5" ht="15.75" customHeight="1" x14ac:dyDescent="0.25">
      <c r="E880" s="419"/>
    </row>
    <row r="881" spans="5:5" ht="15.75" customHeight="1" x14ac:dyDescent="0.25">
      <c r="E881" s="419"/>
    </row>
    <row r="882" spans="5:5" ht="15.75" customHeight="1" x14ac:dyDescent="0.25">
      <c r="E882" s="419"/>
    </row>
    <row r="883" spans="5:5" ht="15.75" customHeight="1" x14ac:dyDescent="0.25">
      <c r="E883" s="419"/>
    </row>
    <row r="884" spans="5:5" ht="15.75" customHeight="1" x14ac:dyDescent="0.25">
      <c r="E884" s="419"/>
    </row>
    <row r="885" spans="5:5" ht="15.75" customHeight="1" x14ac:dyDescent="0.25">
      <c r="E885" s="419"/>
    </row>
    <row r="886" spans="5:5" ht="15.75" customHeight="1" x14ac:dyDescent="0.25">
      <c r="E886" s="419"/>
    </row>
    <row r="887" spans="5:5" ht="15.75" customHeight="1" x14ac:dyDescent="0.25">
      <c r="E887" s="419"/>
    </row>
    <row r="888" spans="5:5" ht="15.75" customHeight="1" x14ac:dyDescent="0.25">
      <c r="E888" s="419"/>
    </row>
    <row r="889" spans="5:5" ht="15.75" customHeight="1" x14ac:dyDescent="0.25">
      <c r="E889" s="419"/>
    </row>
    <row r="890" spans="5:5" ht="15.75" customHeight="1" x14ac:dyDescent="0.25">
      <c r="E890" s="419"/>
    </row>
    <row r="891" spans="5:5" ht="15.75" customHeight="1" x14ac:dyDescent="0.25">
      <c r="E891" s="419"/>
    </row>
    <row r="892" spans="5:5" ht="15.75" customHeight="1" x14ac:dyDescent="0.25">
      <c r="E892" s="419"/>
    </row>
    <row r="893" spans="5:5" ht="15.75" customHeight="1" x14ac:dyDescent="0.25">
      <c r="E893" s="419"/>
    </row>
    <row r="894" spans="5:5" ht="15.75" customHeight="1" x14ac:dyDescent="0.25">
      <c r="E894" s="419"/>
    </row>
    <row r="895" spans="5:5" ht="15.75" customHeight="1" x14ac:dyDescent="0.25">
      <c r="E895" s="419"/>
    </row>
    <row r="896" spans="5:5" ht="15.75" customHeight="1" x14ac:dyDescent="0.25">
      <c r="E896" s="419"/>
    </row>
    <row r="897" spans="5:5" ht="15.75" customHeight="1" x14ac:dyDescent="0.25">
      <c r="E897" s="419"/>
    </row>
    <row r="898" spans="5:5" ht="15.75" customHeight="1" x14ac:dyDescent="0.25">
      <c r="E898" s="419"/>
    </row>
    <row r="899" spans="5:5" ht="15.75" customHeight="1" x14ac:dyDescent="0.25">
      <c r="E899" s="419"/>
    </row>
    <row r="900" spans="5:5" ht="15.75" customHeight="1" x14ac:dyDescent="0.25">
      <c r="E900" s="419"/>
    </row>
    <row r="901" spans="5:5" ht="15.75" customHeight="1" x14ac:dyDescent="0.25">
      <c r="E901" s="419"/>
    </row>
    <row r="902" spans="5:5" ht="15.75" customHeight="1" x14ac:dyDescent="0.25">
      <c r="E902" s="419"/>
    </row>
    <row r="903" spans="5:5" ht="15.75" customHeight="1" x14ac:dyDescent="0.25">
      <c r="E903" s="419"/>
    </row>
    <row r="904" spans="5:5" ht="15.75" customHeight="1" x14ac:dyDescent="0.25">
      <c r="E904" s="419"/>
    </row>
    <row r="905" spans="5:5" ht="15.75" customHeight="1" x14ac:dyDescent="0.25">
      <c r="E905" s="419"/>
    </row>
    <row r="906" spans="5:5" ht="15.75" customHeight="1" x14ac:dyDescent="0.25">
      <c r="E906" s="419"/>
    </row>
    <row r="907" spans="5:5" ht="15.75" customHeight="1" x14ac:dyDescent="0.25">
      <c r="E907" s="419"/>
    </row>
    <row r="908" spans="5:5" ht="15.75" customHeight="1" x14ac:dyDescent="0.25">
      <c r="E908" s="419"/>
    </row>
    <row r="909" spans="5:5" ht="15.75" customHeight="1" x14ac:dyDescent="0.25">
      <c r="E909" s="419"/>
    </row>
    <row r="910" spans="5:5" ht="15.75" customHeight="1" x14ac:dyDescent="0.25">
      <c r="E910" s="419"/>
    </row>
    <row r="911" spans="5:5" ht="15.75" customHeight="1" x14ac:dyDescent="0.25">
      <c r="E911" s="419"/>
    </row>
    <row r="912" spans="5:5" ht="15.75" customHeight="1" x14ac:dyDescent="0.25">
      <c r="E912" s="419"/>
    </row>
    <row r="913" spans="5:5" ht="15.75" customHeight="1" x14ac:dyDescent="0.25">
      <c r="E913" s="419"/>
    </row>
    <row r="914" spans="5:5" ht="15.75" customHeight="1" x14ac:dyDescent="0.25">
      <c r="E914" s="419"/>
    </row>
    <row r="915" spans="5:5" ht="15.75" customHeight="1" x14ac:dyDescent="0.25">
      <c r="E915" s="419"/>
    </row>
    <row r="916" spans="5:5" ht="15.75" customHeight="1" x14ac:dyDescent="0.25">
      <c r="E916" s="419"/>
    </row>
    <row r="917" spans="5:5" ht="15.75" customHeight="1" x14ac:dyDescent="0.25">
      <c r="E917" s="419"/>
    </row>
    <row r="918" spans="5:5" ht="15.75" customHeight="1" x14ac:dyDescent="0.25">
      <c r="E918" s="419"/>
    </row>
    <row r="919" spans="5:5" ht="15.75" customHeight="1" x14ac:dyDescent="0.25">
      <c r="E919" s="419"/>
    </row>
    <row r="920" spans="5:5" ht="15.75" customHeight="1" x14ac:dyDescent="0.25">
      <c r="E920" s="419"/>
    </row>
    <row r="921" spans="5:5" ht="15.75" customHeight="1" x14ac:dyDescent="0.25">
      <c r="E921" s="419"/>
    </row>
    <row r="922" spans="5:5" ht="15.75" customHeight="1" x14ac:dyDescent="0.25">
      <c r="E922" s="419"/>
    </row>
    <row r="923" spans="5:5" ht="15.75" customHeight="1" x14ac:dyDescent="0.25">
      <c r="E923" s="419"/>
    </row>
    <row r="924" spans="5:5" ht="15.75" customHeight="1" x14ac:dyDescent="0.25">
      <c r="E924" s="419"/>
    </row>
    <row r="925" spans="5:5" ht="15.75" customHeight="1" x14ac:dyDescent="0.25">
      <c r="E925" s="419"/>
    </row>
    <row r="926" spans="5:5" ht="15.75" customHeight="1" x14ac:dyDescent="0.25">
      <c r="E926" s="419"/>
    </row>
    <row r="927" spans="5:5" ht="15.75" customHeight="1" x14ac:dyDescent="0.25">
      <c r="E927" s="419"/>
    </row>
    <row r="928" spans="5:5" ht="15.75" customHeight="1" x14ac:dyDescent="0.25">
      <c r="E928" s="419"/>
    </row>
    <row r="929" spans="5:5" ht="15.75" customHeight="1" x14ac:dyDescent="0.25">
      <c r="E929" s="419"/>
    </row>
    <row r="930" spans="5:5" ht="15.75" customHeight="1" x14ac:dyDescent="0.25">
      <c r="E930" s="419"/>
    </row>
    <row r="931" spans="5:5" ht="15.75" customHeight="1" x14ac:dyDescent="0.25">
      <c r="E931" s="419"/>
    </row>
    <row r="932" spans="5:5" ht="15.75" customHeight="1" x14ac:dyDescent="0.25">
      <c r="E932" s="419"/>
    </row>
    <row r="933" spans="5:5" ht="15.75" customHeight="1" x14ac:dyDescent="0.25">
      <c r="E933" s="419"/>
    </row>
    <row r="934" spans="5:5" ht="15.75" customHeight="1" x14ac:dyDescent="0.25">
      <c r="E934" s="419"/>
    </row>
    <row r="935" spans="5:5" ht="15.75" customHeight="1" x14ac:dyDescent="0.25">
      <c r="E935" s="419"/>
    </row>
    <row r="936" spans="5:5" ht="15.75" customHeight="1" x14ac:dyDescent="0.25">
      <c r="E936" s="419"/>
    </row>
    <row r="937" spans="5:5" ht="15.75" customHeight="1" x14ac:dyDescent="0.25">
      <c r="E937" s="419"/>
    </row>
    <row r="938" spans="5:5" ht="15.75" customHeight="1" x14ac:dyDescent="0.25">
      <c r="E938" s="419"/>
    </row>
    <row r="939" spans="5:5" ht="15.75" customHeight="1" x14ac:dyDescent="0.25">
      <c r="E939" s="419"/>
    </row>
    <row r="940" spans="5:5" ht="15.75" customHeight="1" x14ac:dyDescent="0.25">
      <c r="E940" s="419"/>
    </row>
    <row r="941" spans="5:5" ht="15.75" customHeight="1" x14ac:dyDescent="0.25">
      <c r="E941" s="419"/>
    </row>
    <row r="942" spans="5:5" ht="15.75" customHeight="1" x14ac:dyDescent="0.25">
      <c r="E942" s="419"/>
    </row>
    <row r="943" spans="5:5" ht="15.75" customHeight="1" x14ac:dyDescent="0.25">
      <c r="E943" s="419"/>
    </row>
    <row r="944" spans="5:5" ht="15.75" customHeight="1" x14ac:dyDescent="0.25">
      <c r="E944" s="419"/>
    </row>
    <row r="945" spans="5:5" ht="15.75" customHeight="1" x14ac:dyDescent="0.25">
      <c r="E945" s="419"/>
    </row>
    <row r="946" spans="5:5" ht="15.75" customHeight="1" x14ac:dyDescent="0.25">
      <c r="E946" s="419"/>
    </row>
    <row r="947" spans="5:5" ht="15.75" customHeight="1" x14ac:dyDescent="0.25">
      <c r="E947" s="419"/>
    </row>
    <row r="948" spans="5:5" ht="15.75" customHeight="1" x14ac:dyDescent="0.25">
      <c r="E948" s="419"/>
    </row>
    <row r="949" spans="5:5" ht="15.75" customHeight="1" x14ac:dyDescent="0.25">
      <c r="E949" s="419"/>
    </row>
    <row r="950" spans="5:5" ht="15.75" customHeight="1" x14ac:dyDescent="0.25">
      <c r="E950" s="419"/>
    </row>
    <row r="951" spans="5:5" ht="15.75" customHeight="1" x14ac:dyDescent="0.25">
      <c r="E951" s="419"/>
    </row>
    <row r="952" spans="5:5" ht="15.75" customHeight="1" x14ac:dyDescent="0.25">
      <c r="E952" s="419"/>
    </row>
    <row r="953" spans="5:5" ht="15.75" customHeight="1" x14ac:dyDescent="0.25">
      <c r="E953" s="419"/>
    </row>
    <row r="954" spans="5:5" ht="15.75" customHeight="1" x14ac:dyDescent="0.25">
      <c r="E954" s="419"/>
    </row>
    <row r="955" spans="5:5" ht="15.75" customHeight="1" x14ac:dyDescent="0.25">
      <c r="E955" s="419"/>
    </row>
    <row r="956" spans="5:5" ht="15.75" customHeight="1" x14ac:dyDescent="0.25">
      <c r="E956" s="419"/>
    </row>
    <row r="957" spans="5:5" ht="15.75" customHeight="1" x14ac:dyDescent="0.25">
      <c r="E957" s="419"/>
    </row>
    <row r="958" spans="5:5" ht="15.75" customHeight="1" x14ac:dyDescent="0.25">
      <c r="E958" s="419"/>
    </row>
    <row r="959" spans="5:5" ht="15.75" customHeight="1" x14ac:dyDescent="0.25">
      <c r="E959" s="419"/>
    </row>
    <row r="960" spans="5:5" ht="15.75" customHeight="1" x14ac:dyDescent="0.25">
      <c r="E960" s="419"/>
    </row>
    <row r="961" spans="5:5" ht="15.75" customHeight="1" x14ac:dyDescent="0.25">
      <c r="E961" s="419"/>
    </row>
    <row r="962" spans="5:5" ht="15.75" customHeight="1" x14ac:dyDescent="0.25">
      <c r="E962" s="419"/>
    </row>
    <row r="963" spans="5:5" ht="15.75" customHeight="1" x14ac:dyDescent="0.25">
      <c r="E963" s="419"/>
    </row>
    <row r="964" spans="5:5" ht="15.75" customHeight="1" x14ac:dyDescent="0.25">
      <c r="E964" s="419"/>
    </row>
    <row r="965" spans="5:5" ht="15.75" customHeight="1" x14ac:dyDescent="0.25">
      <c r="E965" s="419"/>
    </row>
    <row r="966" spans="5:5" ht="15.75" customHeight="1" x14ac:dyDescent="0.25">
      <c r="E966" s="419"/>
    </row>
    <row r="967" spans="5:5" ht="15.75" customHeight="1" x14ac:dyDescent="0.25">
      <c r="E967" s="419"/>
    </row>
    <row r="968" spans="5:5" ht="15.75" customHeight="1" x14ac:dyDescent="0.25">
      <c r="E968" s="419"/>
    </row>
    <row r="969" spans="5:5" ht="15.75" customHeight="1" x14ac:dyDescent="0.25">
      <c r="E969" s="419"/>
    </row>
    <row r="970" spans="5:5" ht="15.75" customHeight="1" x14ac:dyDescent="0.25">
      <c r="E970" s="419"/>
    </row>
    <row r="971" spans="5:5" ht="15.75" customHeight="1" x14ac:dyDescent="0.25">
      <c r="E971" s="419"/>
    </row>
    <row r="972" spans="5:5" ht="15.75" customHeight="1" x14ac:dyDescent="0.25">
      <c r="E972" s="419"/>
    </row>
    <row r="973" spans="5:5" ht="15.75" customHeight="1" x14ac:dyDescent="0.25">
      <c r="E973" s="419"/>
    </row>
    <row r="974" spans="5:5" ht="15.75" customHeight="1" x14ac:dyDescent="0.25">
      <c r="E974" s="419"/>
    </row>
    <row r="975" spans="5:5" ht="15.75" customHeight="1" x14ac:dyDescent="0.25">
      <c r="E975" s="419"/>
    </row>
    <row r="976" spans="5:5" ht="15.75" customHeight="1" x14ac:dyDescent="0.25">
      <c r="E976" s="419"/>
    </row>
    <row r="977" spans="5:5" ht="15.75" customHeight="1" x14ac:dyDescent="0.25">
      <c r="E977" s="419"/>
    </row>
    <row r="978" spans="5:5" ht="15.75" customHeight="1" x14ac:dyDescent="0.25">
      <c r="E978" s="419"/>
    </row>
    <row r="979" spans="5:5" ht="15.75" customHeight="1" x14ac:dyDescent="0.25">
      <c r="E979" s="419"/>
    </row>
    <row r="980" spans="5:5" ht="15.75" customHeight="1" x14ac:dyDescent="0.25">
      <c r="E980" s="419"/>
    </row>
    <row r="981" spans="5:5" ht="15.75" customHeight="1" x14ac:dyDescent="0.25">
      <c r="E981" s="419"/>
    </row>
    <row r="982" spans="5:5" ht="15.75" customHeight="1" x14ac:dyDescent="0.25">
      <c r="E982" s="419"/>
    </row>
    <row r="983" spans="5:5" ht="15.75" customHeight="1" x14ac:dyDescent="0.25">
      <c r="E983" s="419"/>
    </row>
    <row r="984" spans="5:5" ht="15.75" customHeight="1" x14ac:dyDescent="0.25">
      <c r="E984" s="419"/>
    </row>
    <row r="985" spans="5:5" ht="15.75" customHeight="1" x14ac:dyDescent="0.25">
      <c r="E985" s="419"/>
    </row>
    <row r="986" spans="5:5" ht="15.75" customHeight="1" x14ac:dyDescent="0.25">
      <c r="E986" s="419"/>
    </row>
    <row r="987" spans="5:5" ht="15.75" customHeight="1" x14ac:dyDescent="0.25">
      <c r="E987" s="419"/>
    </row>
    <row r="988" spans="5:5" ht="15.75" customHeight="1" x14ac:dyDescent="0.25">
      <c r="E988" s="419"/>
    </row>
    <row r="989" spans="5:5" ht="15.75" customHeight="1" x14ac:dyDescent="0.25">
      <c r="E989" s="419"/>
    </row>
    <row r="990" spans="5:5" ht="15.75" customHeight="1" x14ac:dyDescent="0.25">
      <c r="E990" s="419"/>
    </row>
    <row r="991" spans="5:5" ht="15.75" customHeight="1" x14ac:dyDescent="0.25">
      <c r="E991" s="419"/>
    </row>
    <row r="992" spans="5:5" ht="15.75" customHeight="1" x14ac:dyDescent="0.25">
      <c r="E992" s="419"/>
    </row>
    <row r="993" spans="5:5" ht="15.75" customHeight="1" x14ac:dyDescent="0.25">
      <c r="E993" s="419"/>
    </row>
    <row r="994" spans="5:5" ht="15.75" customHeight="1" x14ac:dyDescent="0.25">
      <c r="E994" s="419"/>
    </row>
    <row r="995" spans="5:5" ht="15.75" customHeight="1" x14ac:dyDescent="0.25">
      <c r="E995" s="419"/>
    </row>
    <row r="996" spans="5:5" ht="15.75" customHeight="1" x14ac:dyDescent="0.25">
      <c r="E996" s="419"/>
    </row>
    <row r="997" spans="5:5" ht="15.75" customHeight="1" x14ac:dyDescent="0.25">
      <c r="E997" s="419"/>
    </row>
    <row r="998" spans="5:5" ht="15.75" customHeight="1" x14ac:dyDescent="0.25">
      <c r="E998" s="419"/>
    </row>
    <row r="999" spans="5:5" ht="15.75" customHeight="1" x14ac:dyDescent="0.25">
      <c r="E999" s="419"/>
    </row>
    <row r="1000" spans="5:5" ht="15.75" customHeight="1" x14ac:dyDescent="0.25">
      <c r="E1000" s="419"/>
    </row>
    <row r="1001" spans="5:5" ht="15.75" customHeight="1" x14ac:dyDescent="0.25">
      <c r="E1001" s="419"/>
    </row>
    <row r="1002" spans="5:5" ht="15.75" customHeight="1" x14ac:dyDescent="0.25">
      <c r="E1002" s="41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2:E52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7:E37"/>
    <mergeCell ref="B46:E46"/>
    <mergeCell ref="B74:E74"/>
    <mergeCell ref="B75:E75"/>
    <mergeCell ref="B56:E56"/>
    <mergeCell ref="B58:E58"/>
    <mergeCell ref="C59:D59"/>
    <mergeCell ref="B65:E65"/>
    <mergeCell ref="B69:E69"/>
    <mergeCell ref="B73:E7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1:K1002"/>
  <sheetViews>
    <sheetView workbookViewId="0">
      <selection activeCell="E18" sqref="E18"/>
    </sheetView>
  </sheetViews>
  <sheetFormatPr baseColWidth="10" defaultColWidth="14.44140625" defaultRowHeight="12" x14ac:dyDescent="0.25"/>
  <cols>
    <col min="1" max="2" width="5.33203125" style="344" customWidth="1"/>
    <col min="3" max="3" width="37.88671875" style="344" customWidth="1"/>
    <col min="4" max="4" width="8.44140625" style="344" customWidth="1"/>
    <col min="5" max="5" width="7.88671875" style="344" customWidth="1"/>
    <col min="6" max="6" width="9.33203125" style="344" customWidth="1"/>
    <col min="7" max="7" width="10.44140625" style="344" customWidth="1"/>
    <col min="8" max="8" width="7.109375" style="344" customWidth="1"/>
    <col min="9" max="9" width="11" style="344" customWidth="1"/>
    <col min="10" max="10" width="11.6640625" style="344" customWidth="1"/>
    <col min="11" max="11" width="13.33203125" style="344" customWidth="1"/>
    <col min="12" max="26" width="10.6640625" style="344" customWidth="1"/>
    <col min="27" max="16384" width="14.44140625" style="344"/>
  </cols>
  <sheetData>
    <row r="1" spans="2:11" x14ac:dyDescent="0.25">
      <c r="E1" s="419"/>
    </row>
    <row r="2" spans="2:11" ht="12.6" thickBot="1" x14ac:dyDescent="0.3">
      <c r="E2" s="419"/>
    </row>
    <row r="3" spans="2:11" ht="12.6" thickBot="1" x14ac:dyDescent="0.3">
      <c r="B3" s="740" t="s">
        <v>98</v>
      </c>
      <c r="C3" s="741"/>
      <c r="D3" s="741"/>
      <c r="E3" s="741"/>
      <c r="F3" s="741"/>
      <c r="G3" s="741"/>
      <c r="H3" s="741"/>
      <c r="I3" s="741"/>
      <c r="J3" s="741"/>
      <c r="K3" s="742"/>
    </row>
    <row r="4" spans="2:11" x14ac:dyDescent="0.25">
      <c r="B4" s="743" t="s">
        <v>370</v>
      </c>
      <c r="C4" s="744"/>
      <c r="D4" s="744"/>
      <c r="E4" s="744"/>
      <c r="F4" s="744"/>
      <c r="G4" s="744"/>
      <c r="H4" s="744"/>
      <c r="I4" s="744"/>
      <c r="J4" s="744"/>
      <c r="K4" s="742"/>
    </row>
    <row r="5" spans="2:11" x14ac:dyDescent="0.25">
      <c r="B5" s="745" t="s">
        <v>329</v>
      </c>
      <c r="C5" s="695"/>
      <c r="D5" s="695"/>
      <c r="E5" s="695"/>
      <c r="F5" s="695"/>
      <c r="G5" s="695"/>
      <c r="H5" s="695"/>
      <c r="I5" s="695"/>
      <c r="J5" s="695"/>
      <c r="K5" s="746"/>
    </row>
    <row r="6" spans="2:11" x14ac:dyDescent="0.25">
      <c r="B6" s="745" t="s">
        <v>100</v>
      </c>
      <c r="C6" s="695"/>
      <c r="D6" s="695"/>
      <c r="E6" s="695"/>
      <c r="F6" s="695"/>
      <c r="G6" s="695"/>
      <c r="H6" s="695"/>
      <c r="I6" s="695"/>
      <c r="J6" s="695"/>
      <c r="K6" s="746"/>
    </row>
    <row r="7" spans="2:11" x14ac:dyDescent="0.25">
      <c r="B7" s="738" t="s">
        <v>101</v>
      </c>
      <c r="C7" s="727"/>
      <c r="D7" s="394" t="s">
        <v>73</v>
      </c>
      <c r="E7" s="394" t="s">
        <v>102</v>
      </c>
      <c r="F7" s="739" t="s">
        <v>103</v>
      </c>
      <c r="G7" s="727"/>
      <c r="H7" s="727"/>
      <c r="I7" s="727"/>
      <c r="J7" s="727"/>
      <c r="K7" s="729"/>
    </row>
    <row r="8" spans="2:11" x14ac:dyDescent="0.25">
      <c r="B8" s="726" t="s">
        <v>104</v>
      </c>
      <c r="C8" s="727"/>
      <c r="D8" s="403" t="s">
        <v>173</v>
      </c>
      <c r="E8" s="420">
        <v>1</v>
      </c>
      <c r="F8" s="728" t="s">
        <v>234</v>
      </c>
      <c r="G8" s="727"/>
      <c r="H8" s="727"/>
      <c r="I8" s="727"/>
      <c r="J8" s="727"/>
      <c r="K8" s="729"/>
    </row>
    <row r="9" spans="2:11" ht="22.5" customHeight="1" x14ac:dyDescent="0.25">
      <c r="B9" s="733" t="s">
        <v>235</v>
      </c>
      <c r="C9" s="727"/>
      <c r="D9" s="421" t="s">
        <v>198</v>
      </c>
      <c r="E9" s="422">
        <f>ENR!E8</f>
        <v>100</v>
      </c>
      <c r="F9" s="728"/>
      <c r="G9" s="727"/>
      <c r="H9" s="727"/>
      <c r="I9" s="727"/>
      <c r="J9" s="727"/>
      <c r="K9" s="729"/>
    </row>
    <row r="10" spans="2:11" x14ac:dyDescent="0.25">
      <c r="B10" s="726" t="s">
        <v>236</v>
      </c>
      <c r="C10" s="727"/>
      <c r="D10" s="403" t="s">
        <v>160</v>
      </c>
      <c r="E10" s="423">
        <v>0.2</v>
      </c>
      <c r="F10" s="728"/>
      <c r="G10" s="727"/>
      <c r="H10" s="727"/>
      <c r="I10" s="727"/>
      <c r="J10" s="727"/>
      <c r="K10" s="729"/>
    </row>
    <row r="11" spans="2:11" x14ac:dyDescent="0.25">
      <c r="B11" s="726" t="s">
        <v>237</v>
      </c>
      <c r="C11" s="727"/>
      <c r="D11" s="403" t="s">
        <v>238</v>
      </c>
      <c r="E11" s="420">
        <v>80</v>
      </c>
      <c r="F11" s="728" t="s">
        <v>239</v>
      </c>
      <c r="G11" s="727"/>
      <c r="H11" s="727"/>
      <c r="I11" s="727"/>
      <c r="J11" s="727"/>
      <c r="K11" s="729"/>
    </row>
    <row r="12" spans="2:11" x14ac:dyDescent="0.25">
      <c r="B12" s="726" t="s">
        <v>240</v>
      </c>
      <c r="C12" s="727"/>
      <c r="D12" s="403" t="s">
        <v>44</v>
      </c>
      <c r="E12" s="424">
        <f>+E9*E11/1000</f>
        <v>8</v>
      </c>
      <c r="F12" s="728"/>
      <c r="G12" s="727"/>
      <c r="H12" s="727"/>
      <c r="I12" s="727"/>
      <c r="J12" s="727"/>
      <c r="K12" s="729"/>
    </row>
    <row r="13" spans="2:11" x14ac:dyDescent="0.25">
      <c r="B13" s="726" t="s">
        <v>179</v>
      </c>
      <c r="C13" s="727"/>
      <c r="D13" s="403" t="s">
        <v>44</v>
      </c>
      <c r="E13" s="420">
        <v>1</v>
      </c>
      <c r="F13" s="728" t="s">
        <v>166</v>
      </c>
      <c r="G13" s="727"/>
      <c r="H13" s="727"/>
      <c r="I13" s="727"/>
      <c r="J13" s="727"/>
      <c r="K13" s="729"/>
    </row>
    <row r="14" spans="2:11" x14ac:dyDescent="0.25">
      <c r="B14" s="726" t="s">
        <v>241</v>
      </c>
      <c r="C14" s="727"/>
      <c r="D14" s="403" t="s">
        <v>238</v>
      </c>
      <c r="E14" s="420">
        <v>3</v>
      </c>
      <c r="F14" s="728" t="s">
        <v>242</v>
      </c>
      <c r="G14" s="727"/>
      <c r="H14" s="727"/>
      <c r="I14" s="727"/>
      <c r="J14" s="727"/>
      <c r="K14" s="729"/>
    </row>
    <row r="15" spans="2:11" x14ac:dyDescent="0.25">
      <c r="B15" s="726" t="s">
        <v>243</v>
      </c>
      <c r="C15" s="727"/>
      <c r="D15" s="403" t="s">
        <v>44</v>
      </c>
      <c r="E15" s="420">
        <f>ROUND(E9*E10*E14/1000,2)</f>
        <v>0.06</v>
      </c>
      <c r="F15" s="728"/>
      <c r="G15" s="727"/>
      <c r="H15" s="727"/>
      <c r="I15" s="727"/>
      <c r="J15" s="727"/>
      <c r="K15" s="729"/>
    </row>
    <row r="16" spans="2:11" x14ac:dyDescent="0.25">
      <c r="B16" s="726" t="s">
        <v>244</v>
      </c>
      <c r="C16" s="727"/>
      <c r="D16" s="403" t="s">
        <v>173</v>
      </c>
      <c r="E16" s="425">
        <v>1</v>
      </c>
      <c r="F16" s="728" t="s">
        <v>245</v>
      </c>
      <c r="G16" s="727"/>
      <c r="H16" s="727"/>
      <c r="I16" s="727"/>
      <c r="J16" s="727"/>
      <c r="K16" s="729"/>
    </row>
    <row r="17" spans="2:11" x14ac:dyDescent="0.25">
      <c r="B17" s="726" t="s">
        <v>246</v>
      </c>
      <c r="C17" s="727"/>
      <c r="D17" s="403" t="s">
        <v>173</v>
      </c>
      <c r="E17" s="426">
        <v>1</v>
      </c>
      <c r="F17" s="728" t="s">
        <v>247</v>
      </c>
      <c r="G17" s="727"/>
      <c r="H17" s="727"/>
      <c r="I17" s="727"/>
      <c r="J17" s="727"/>
      <c r="K17" s="729"/>
    </row>
    <row r="18" spans="2:11" x14ac:dyDescent="0.25">
      <c r="B18" s="726" t="s">
        <v>248</v>
      </c>
      <c r="C18" s="727"/>
      <c r="D18" s="403" t="s">
        <v>173</v>
      </c>
      <c r="E18" s="427"/>
      <c r="F18" s="728" t="s">
        <v>249</v>
      </c>
      <c r="G18" s="727"/>
      <c r="H18" s="727"/>
      <c r="I18" s="727"/>
      <c r="J18" s="727"/>
      <c r="K18" s="729"/>
    </row>
    <row r="19" spans="2:11" ht="6" customHeight="1" x14ac:dyDescent="0.25">
      <c r="B19" s="730"/>
      <c r="C19" s="727"/>
      <c r="D19" s="727"/>
      <c r="E19" s="727"/>
      <c r="F19" s="727"/>
      <c r="G19" s="727"/>
      <c r="H19" s="727"/>
      <c r="I19" s="731"/>
      <c r="J19" s="727"/>
      <c r="K19" s="729"/>
    </row>
    <row r="20" spans="2:11" ht="24" x14ac:dyDescent="0.25">
      <c r="B20" s="429" t="s">
        <v>124</v>
      </c>
      <c r="C20" s="430" t="s">
        <v>101</v>
      </c>
      <c r="D20" s="430" t="s">
        <v>73</v>
      </c>
      <c r="E20" s="430" t="s">
        <v>102</v>
      </c>
      <c r="F20" s="430" t="s">
        <v>125</v>
      </c>
      <c r="G20" s="430" t="s">
        <v>126</v>
      </c>
      <c r="H20" s="430" t="s">
        <v>184</v>
      </c>
      <c r="I20" s="430" t="s">
        <v>128</v>
      </c>
      <c r="J20" s="430" t="s">
        <v>129</v>
      </c>
      <c r="K20" s="431" t="s">
        <v>130</v>
      </c>
    </row>
    <row r="21" spans="2:11" ht="15.75" customHeight="1" x14ac:dyDescent="0.25">
      <c r="B21" s="432">
        <v>1</v>
      </c>
      <c r="C21" s="433" t="s">
        <v>250</v>
      </c>
      <c r="D21" s="433"/>
      <c r="E21" s="434"/>
      <c r="F21" s="435"/>
      <c r="G21" s="436"/>
      <c r="H21" s="434"/>
      <c r="I21" s="437"/>
      <c r="J21" s="435"/>
      <c r="K21" s="438"/>
    </row>
    <row r="22" spans="2:11" ht="15.75" customHeight="1" x14ac:dyDescent="0.25">
      <c r="B22" s="439" t="s">
        <v>132</v>
      </c>
      <c r="C22" s="440" t="s">
        <v>131</v>
      </c>
      <c r="D22" s="440"/>
      <c r="E22" s="434"/>
      <c r="F22" s="435"/>
      <c r="G22" s="436"/>
      <c r="H22" s="434"/>
      <c r="I22" s="437"/>
      <c r="J22" s="435"/>
      <c r="K22" s="438"/>
    </row>
    <row r="23" spans="2:11" ht="29.25" customHeight="1" x14ac:dyDescent="0.25">
      <c r="B23" s="441" t="s">
        <v>251</v>
      </c>
      <c r="C23" s="442" t="s">
        <v>252</v>
      </c>
      <c r="D23" s="443" t="s">
        <v>54</v>
      </c>
      <c r="E23" s="443">
        <f t="shared" ref="E23:E25" si="0">E$9</f>
        <v>100</v>
      </c>
      <c r="F23" s="443">
        <f>Parámetros!G58</f>
        <v>1445</v>
      </c>
      <c r="G23" s="443">
        <f>F23*E23</f>
        <v>144500</v>
      </c>
      <c r="H23" s="443">
        <f t="shared" ref="H23:H26" si="1">E$16</f>
        <v>1</v>
      </c>
      <c r="I23" s="443">
        <f t="shared" ref="I23:I26" si="2">+H23*G23</f>
        <v>144500</v>
      </c>
      <c r="J23" s="443">
        <f t="shared" ref="J23:J26" si="3">I23-K23</f>
        <v>-855500</v>
      </c>
      <c r="K23" s="444">
        <v>1000000</v>
      </c>
    </row>
    <row r="24" spans="2:11" ht="15.75" customHeight="1" x14ac:dyDescent="0.25">
      <c r="B24" s="441" t="s">
        <v>253</v>
      </c>
      <c r="C24" s="445" t="s">
        <v>57</v>
      </c>
      <c r="D24" s="443" t="s">
        <v>54</v>
      </c>
      <c r="E24" s="443">
        <f t="shared" si="0"/>
        <v>100</v>
      </c>
      <c r="F24" s="435">
        <f>Parámetros!G55</f>
        <v>520</v>
      </c>
      <c r="G24" s="443">
        <f>F24*E24</f>
        <v>52000</v>
      </c>
      <c r="H24" s="443">
        <f t="shared" si="1"/>
        <v>1</v>
      </c>
      <c r="I24" s="443">
        <f t="shared" si="2"/>
        <v>52000</v>
      </c>
      <c r="J24" s="435">
        <f t="shared" si="3"/>
        <v>52000</v>
      </c>
      <c r="K24" s="444"/>
    </row>
    <row r="25" spans="2:11" ht="15.75" customHeight="1" x14ac:dyDescent="0.25">
      <c r="B25" s="441" t="s">
        <v>254</v>
      </c>
      <c r="C25" s="445" t="s">
        <v>62</v>
      </c>
      <c r="D25" s="443" t="s">
        <v>54</v>
      </c>
      <c r="E25" s="443">
        <f t="shared" si="0"/>
        <v>100</v>
      </c>
      <c r="F25" s="435">
        <f>Parámetros!G56</f>
        <v>325</v>
      </c>
      <c r="G25" s="443">
        <f t="shared" ref="G25" si="4">E25*F25</f>
        <v>32500</v>
      </c>
      <c r="H25" s="443">
        <f t="shared" ref="H25" si="5">E$16</f>
        <v>1</v>
      </c>
      <c r="I25" s="443">
        <f t="shared" ref="I25" si="6">+H25*G25</f>
        <v>32500</v>
      </c>
      <c r="J25" s="435">
        <f t="shared" ref="J25" si="7">I25-K25</f>
        <v>32500</v>
      </c>
      <c r="K25" s="444"/>
    </row>
    <row r="26" spans="2:11" ht="15.75" customHeight="1" x14ac:dyDescent="0.25">
      <c r="B26" s="441" t="s">
        <v>296</v>
      </c>
      <c r="C26" s="445" t="s">
        <v>255</v>
      </c>
      <c r="D26" s="443" t="s">
        <v>44</v>
      </c>
      <c r="E26" s="435">
        <f>ROUND(E29+E30,0)</f>
        <v>9</v>
      </c>
      <c r="F26" s="435">
        <f>Parámetros!G60</f>
        <v>542</v>
      </c>
      <c r="G26" s="443">
        <f t="shared" ref="G26" si="8">+F26*E26</f>
        <v>4878</v>
      </c>
      <c r="H26" s="443">
        <f t="shared" si="1"/>
        <v>1</v>
      </c>
      <c r="I26" s="434">
        <f t="shared" si="2"/>
        <v>4878</v>
      </c>
      <c r="J26" s="435">
        <f t="shared" si="3"/>
        <v>4878</v>
      </c>
      <c r="K26" s="444"/>
    </row>
    <row r="27" spans="2:11" ht="15.75" customHeight="1" x14ac:dyDescent="0.25">
      <c r="B27" s="732" t="s">
        <v>256</v>
      </c>
      <c r="C27" s="721"/>
      <c r="D27" s="721"/>
      <c r="E27" s="721"/>
      <c r="F27" s="435"/>
      <c r="G27" s="436">
        <f>SUM(G23:G26)</f>
        <v>233878</v>
      </c>
      <c r="H27" s="436"/>
      <c r="I27" s="436">
        <f t="shared" ref="I27:K27" si="9">SUM(I23:I26)</f>
        <v>233878</v>
      </c>
      <c r="J27" s="436">
        <f t="shared" si="9"/>
        <v>-766122</v>
      </c>
      <c r="K27" s="447">
        <f t="shared" si="9"/>
        <v>1000000</v>
      </c>
    </row>
    <row r="28" spans="2:11" ht="15.75" customHeight="1" x14ac:dyDescent="0.25">
      <c r="B28" s="439" t="s">
        <v>133</v>
      </c>
      <c r="C28" s="440" t="s">
        <v>142</v>
      </c>
      <c r="D28" s="440"/>
      <c r="E28" s="437"/>
      <c r="F28" s="436"/>
      <c r="G28" s="436"/>
      <c r="H28" s="437"/>
      <c r="I28" s="437"/>
      <c r="J28" s="436"/>
      <c r="K28" s="447"/>
    </row>
    <row r="29" spans="2:11" ht="15.75" customHeight="1" x14ac:dyDescent="0.25">
      <c r="B29" s="448" t="s">
        <v>257</v>
      </c>
      <c r="C29" s="445" t="s">
        <v>84</v>
      </c>
      <c r="D29" s="434" t="s">
        <v>258</v>
      </c>
      <c r="E29" s="435">
        <f>E$12</f>
        <v>8</v>
      </c>
      <c r="F29" s="435">
        <f>Parámetros!D92</f>
        <v>7950</v>
      </c>
      <c r="G29" s="443">
        <f t="shared" ref="G29:G30" si="10">+F29*E29</f>
        <v>63600</v>
      </c>
      <c r="H29" s="443">
        <f t="shared" ref="H29:H30" si="11">E$16</f>
        <v>1</v>
      </c>
      <c r="I29" s="434">
        <f t="shared" ref="I29:I30" si="12">+H29*G29</f>
        <v>63600</v>
      </c>
      <c r="J29" s="435">
        <f t="shared" ref="J29:J30" si="13">I29-K29</f>
        <v>63600</v>
      </c>
      <c r="K29" s="444"/>
    </row>
    <row r="30" spans="2:11" ht="15.75" customHeight="1" x14ac:dyDescent="0.25">
      <c r="B30" s="448" t="s">
        <v>259</v>
      </c>
      <c r="C30" s="445" t="s">
        <v>91</v>
      </c>
      <c r="D30" s="434" t="s">
        <v>44</v>
      </c>
      <c r="E30" s="435">
        <f>E$13</f>
        <v>1</v>
      </c>
      <c r="F30" s="435">
        <f>Parámetros!D98</f>
        <v>64600</v>
      </c>
      <c r="G30" s="443">
        <f t="shared" si="10"/>
        <v>64600</v>
      </c>
      <c r="H30" s="443">
        <f t="shared" si="11"/>
        <v>1</v>
      </c>
      <c r="I30" s="434">
        <f t="shared" si="12"/>
        <v>64600</v>
      </c>
      <c r="J30" s="435">
        <f t="shared" si="13"/>
        <v>64600</v>
      </c>
      <c r="K30" s="444"/>
    </row>
    <row r="31" spans="2:11" ht="15.75" customHeight="1" x14ac:dyDescent="0.25">
      <c r="B31" s="732" t="s">
        <v>260</v>
      </c>
      <c r="C31" s="721"/>
      <c r="D31" s="721"/>
      <c r="E31" s="721"/>
      <c r="F31" s="435"/>
      <c r="G31" s="436">
        <f>SUM(G29:G30)</f>
        <v>128200</v>
      </c>
      <c r="H31" s="434"/>
      <c r="I31" s="436">
        <f t="shared" ref="I31:K31" si="14">SUM(I29:I30)</f>
        <v>128200</v>
      </c>
      <c r="J31" s="436">
        <f t="shared" si="14"/>
        <v>128200</v>
      </c>
      <c r="K31" s="447">
        <f t="shared" si="14"/>
        <v>0</v>
      </c>
    </row>
    <row r="32" spans="2:11" ht="15.75" customHeight="1" x14ac:dyDescent="0.25">
      <c r="B32" s="439" t="s">
        <v>134</v>
      </c>
      <c r="C32" s="440" t="s">
        <v>151</v>
      </c>
      <c r="D32" s="440"/>
      <c r="E32" s="434"/>
      <c r="F32" s="435"/>
      <c r="G32" s="436"/>
      <c r="H32" s="434"/>
      <c r="I32" s="437"/>
      <c r="J32" s="435"/>
      <c r="K32" s="438"/>
    </row>
    <row r="33" spans="2:11" ht="15.75" customHeight="1" x14ac:dyDescent="0.25">
      <c r="B33" s="448" t="s">
        <v>261</v>
      </c>
      <c r="C33" s="445" t="s">
        <v>5</v>
      </c>
      <c r="D33" s="449">
        <v>0.05</v>
      </c>
      <c r="E33" s="435">
        <v>1</v>
      </c>
      <c r="F33" s="435">
        <f>ROUND(D33*G27,0)</f>
        <v>11694</v>
      </c>
      <c r="G33" s="443">
        <f t="shared" ref="G33:G34" si="15">+F33*E33</f>
        <v>11694</v>
      </c>
      <c r="H33" s="443">
        <f t="shared" ref="H33:H34" si="16">E$16</f>
        <v>1</v>
      </c>
      <c r="I33" s="434">
        <f t="shared" ref="I33:I34" si="17">+H33*G33</f>
        <v>11694</v>
      </c>
      <c r="J33" s="435">
        <f t="shared" ref="J33:J34" si="18">I33-K33</f>
        <v>0</v>
      </c>
      <c r="K33" s="444">
        <f>I33</f>
        <v>11694</v>
      </c>
    </row>
    <row r="34" spans="2:11" ht="15.75" customHeight="1" x14ac:dyDescent="0.25">
      <c r="B34" s="448" t="s">
        <v>262</v>
      </c>
      <c r="C34" s="445" t="s">
        <v>263</v>
      </c>
      <c r="D34" s="449">
        <v>0.2</v>
      </c>
      <c r="E34" s="435">
        <v>1</v>
      </c>
      <c r="F34" s="435">
        <f>ROUND(D34*G31,0)</f>
        <v>25640</v>
      </c>
      <c r="G34" s="443">
        <f t="shared" si="15"/>
        <v>25640</v>
      </c>
      <c r="H34" s="443">
        <f t="shared" si="16"/>
        <v>1</v>
      </c>
      <c r="I34" s="434">
        <f t="shared" si="17"/>
        <v>25640</v>
      </c>
      <c r="J34" s="435">
        <f t="shared" si="18"/>
        <v>0</v>
      </c>
      <c r="K34" s="444">
        <f>I34</f>
        <v>25640</v>
      </c>
    </row>
    <row r="35" spans="2:11" ht="15.75" customHeight="1" x14ac:dyDescent="0.25">
      <c r="B35" s="732" t="s">
        <v>264</v>
      </c>
      <c r="C35" s="721"/>
      <c r="D35" s="721"/>
      <c r="E35" s="721"/>
      <c r="F35" s="435"/>
      <c r="G35" s="436">
        <f>SUM(G33:G34)</f>
        <v>37334</v>
      </c>
      <c r="H35" s="437"/>
      <c r="I35" s="436">
        <f t="shared" ref="I35:K35" si="19">SUM(I33:I34)</f>
        <v>37334</v>
      </c>
      <c r="J35" s="436">
        <f t="shared" si="19"/>
        <v>0</v>
      </c>
      <c r="K35" s="447">
        <f t="shared" si="19"/>
        <v>37334</v>
      </c>
    </row>
    <row r="36" spans="2:11" ht="15.75" customHeight="1" x14ac:dyDescent="0.25">
      <c r="B36" s="558" t="s">
        <v>401</v>
      </c>
      <c r="C36" s="421" t="s">
        <v>155</v>
      </c>
      <c r="D36" s="492">
        <v>0.15</v>
      </c>
      <c r="E36" s="596">
        <v>1</v>
      </c>
      <c r="F36" s="435"/>
      <c r="G36" s="436">
        <f>ROUND((G35+G31+G27)*D36,0)</f>
        <v>59912</v>
      </c>
      <c r="H36" s="437"/>
      <c r="I36" s="436">
        <f>ROUND((I35+I31+I27)*D36,0)</f>
        <v>59912</v>
      </c>
      <c r="J36" s="435">
        <f t="shared" ref="J36" si="20">I36-K36</f>
        <v>0</v>
      </c>
      <c r="K36" s="447">
        <f>I36</f>
        <v>59912</v>
      </c>
    </row>
    <row r="37" spans="2:11" ht="15.75" customHeight="1" x14ac:dyDescent="0.25">
      <c r="B37" s="732" t="s">
        <v>265</v>
      </c>
      <c r="C37" s="721"/>
      <c r="D37" s="721"/>
      <c r="E37" s="721"/>
      <c r="F37" s="450"/>
      <c r="G37" s="451">
        <f>G36+G35+G31+G27</f>
        <v>459324</v>
      </c>
      <c r="H37" s="452"/>
      <c r="I37" s="451">
        <f t="shared" ref="I37" si="21">I36+I35+I31+I27</f>
        <v>459324</v>
      </c>
      <c r="J37" s="451">
        <f t="shared" ref="J37" si="22">J36+J35+J31+J27</f>
        <v>-637922</v>
      </c>
      <c r="K37" s="597">
        <f t="shared" ref="K37" si="23">K36+K35+K31+K27</f>
        <v>1097246</v>
      </c>
    </row>
    <row r="38" spans="2:11" ht="15.75" customHeight="1" x14ac:dyDescent="0.25">
      <c r="B38" s="453">
        <v>2</v>
      </c>
      <c r="C38" s="454" t="s">
        <v>266</v>
      </c>
      <c r="D38" s="454"/>
      <c r="E38" s="455"/>
      <c r="F38" s="454"/>
      <c r="G38" s="456"/>
      <c r="H38" s="457"/>
      <c r="I38" s="456"/>
      <c r="J38" s="458"/>
      <c r="K38" s="459"/>
    </row>
    <row r="39" spans="2:11" ht="15.75" hidden="1" customHeight="1" x14ac:dyDescent="0.25">
      <c r="B39" s="460" t="s">
        <v>143</v>
      </c>
      <c r="C39" s="454" t="s">
        <v>131</v>
      </c>
      <c r="D39" s="454"/>
      <c r="E39" s="461"/>
      <c r="F39" s="462"/>
      <c r="G39" s="463"/>
      <c r="H39" s="464"/>
      <c r="I39" s="462"/>
      <c r="J39" s="462"/>
      <c r="K39" s="465"/>
    </row>
    <row r="40" spans="2:11" ht="15.75" hidden="1" customHeight="1" x14ac:dyDescent="0.25">
      <c r="B40" s="460" t="s">
        <v>267</v>
      </c>
      <c r="C40" s="466" t="s">
        <v>60</v>
      </c>
      <c r="D40" s="461" t="s">
        <v>38</v>
      </c>
      <c r="E40" s="462">
        <f t="shared" ref="E40:E41" si="24">ROUND(E$9*E$10,0)</f>
        <v>20</v>
      </c>
      <c r="F40" s="462">
        <f>Parámetros!G59</f>
        <v>1445</v>
      </c>
      <c r="G40" s="462">
        <f t="shared" ref="G40:G45" si="25">E40*F40</f>
        <v>28900</v>
      </c>
      <c r="H40" s="464">
        <f t="shared" ref="H40:H45" si="26">E$17</f>
        <v>1</v>
      </c>
      <c r="I40" s="462">
        <f t="shared" ref="I40:I45" si="27">+H40*G40</f>
        <v>28900</v>
      </c>
      <c r="J40" s="462">
        <f t="shared" ref="J40:J45" si="28">I40-K40</f>
        <v>28900</v>
      </c>
      <c r="K40" s="465"/>
    </row>
    <row r="41" spans="2:11" ht="15.75" hidden="1" customHeight="1" x14ac:dyDescent="0.25">
      <c r="B41" s="460" t="s">
        <v>268</v>
      </c>
      <c r="C41" s="466" t="s">
        <v>56</v>
      </c>
      <c r="D41" s="461" t="s">
        <v>54</v>
      </c>
      <c r="E41" s="462">
        <f t="shared" si="24"/>
        <v>20</v>
      </c>
      <c r="F41" s="462">
        <f>Parámetros!G54</f>
        <v>1083</v>
      </c>
      <c r="G41" s="462">
        <f t="shared" si="25"/>
        <v>21660</v>
      </c>
      <c r="H41" s="464">
        <f t="shared" si="26"/>
        <v>1</v>
      </c>
      <c r="I41" s="462">
        <f t="shared" si="27"/>
        <v>21660</v>
      </c>
      <c r="J41" s="462">
        <f t="shared" si="28"/>
        <v>21660</v>
      </c>
      <c r="K41" s="465"/>
    </row>
    <row r="42" spans="2:11" ht="15.75" hidden="1" customHeight="1" x14ac:dyDescent="0.25">
      <c r="B42" s="460" t="s">
        <v>269</v>
      </c>
      <c r="C42" s="466" t="s">
        <v>61</v>
      </c>
      <c r="D42" s="461" t="s">
        <v>54</v>
      </c>
      <c r="E42" s="462">
        <f t="shared" ref="E42:E44" si="29">E$9</f>
        <v>100</v>
      </c>
      <c r="F42" s="462">
        <f>Parámetros!G58</f>
        <v>1445</v>
      </c>
      <c r="G42" s="462">
        <f t="shared" si="25"/>
        <v>144500</v>
      </c>
      <c r="H42" s="464">
        <f t="shared" si="26"/>
        <v>1</v>
      </c>
      <c r="I42" s="462">
        <f t="shared" si="27"/>
        <v>144500</v>
      </c>
      <c r="J42" s="462">
        <f t="shared" si="28"/>
        <v>144500</v>
      </c>
      <c r="K42" s="465"/>
    </row>
    <row r="43" spans="2:11" ht="15.75" hidden="1" customHeight="1" x14ac:dyDescent="0.25">
      <c r="B43" s="460" t="s">
        <v>270</v>
      </c>
      <c r="C43" s="466" t="s">
        <v>57</v>
      </c>
      <c r="D43" s="461" t="s">
        <v>54</v>
      </c>
      <c r="E43" s="462">
        <f t="shared" si="29"/>
        <v>100</v>
      </c>
      <c r="F43" s="462">
        <f>Parámetros!G55</f>
        <v>520</v>
      </c>
      <c r="G43" s="462">
        <f t="shared" si="25"/>
        <v>52000</v>
      </c>
      <c r="H43" s="464">
        <f t="shared" si="26"/>
        <v>1</v>
      </c>
      <c r="I43" s="462">
        <f t="shared" si="27"/>
        <v>52000</v>
      </c>
      <c r="J43" s="462">
        <f t="shared" si="28"/>
        <v>52000</v>
      </c>
      <c r="K43" s="465"/>
    </row>
    <row r="44" spans="2:11" ht="15.75" hidden="1" customHeight="1" x14ac:dyDescent="0.25">
      <c r="B44" s="460" t="s">
        <v>271</v>
      </c>
      <c r="C44" s="466" t="s">
        <v>62</v>
      </c>
      <c r="D44" s="461" t="s">
        <v>54</v>
      </c>
      <c r="E44" s="462">
        <f t="shared" si="29"/>
        <v>100</v>
      </c>
      <c r="F44" s="462">
        <f>Parámetros!G56</f>
        <v>325</v>
      </c>
      <c r="G44" s="462">
        <f t="shared" si="25"/>
        <v>32500</v>
      </c>
      <c r="H44" s="464">
        <f t="shared" si="26"/>
        <v>1</v>
      </c>
      <c r="I44" s="462">
        <f t="shared" si="27"/>
        <v>32500</v>
      </c>
      <c r="J44" s="462">
        <f t="shared" si="28"/>
        <v>32500</v>
      </c>
      <c r="K44" s="465"/>
    </row>
    <row r="45" spans="2:11" ht="15.75" hidden="1" customHeight="1" x14ac:dyDescent="0.25">
      <c r="B45" s="460" t="s">
        <v>272</v>
      </c>
      <c r="C45" s="466" t="s">
        <v>63</v>
      </c>
      <c r="D45" s="461" t="s">
        <v>44</v>
      </c>
      <c r="E45" s="462">
        <f>ROUND(E48*2+E49+E50+E51,0)</f>
        <v>49</v>
      </c>
      <c r="F45" s="462">
        <f>Parámetros!G60</f>
        <v>542</v>
      </c>
      <c r="G45" s="462">
        <f t="shared" si="25"/>
        <v>26558</v>
      </c>
      <c r="H45" s="464">
        <f t="shared" si="26"/>
        <v>1</v>
      </c>
      <c r="I45" s="462">
        <f t="shared" si="27"/>
        <v>26558</v>
      </c>
      <c r="J45" s="462">
        <f t="shared" si="28"/>
        <v>26558</v>
      </c>
      <c r="K45" s="465"/>
    </row>
    <row r="46" spans="2:11" ht="15.75" hidden="1" customHeight="1" x14ac:dyDescent="0.25">
      <c r="B46" s="724" t="s">
        <v>273</v>
      </c>
      <c r="C46" s="721"/>
      <c r="D46" s="721"/>
      <c r="E46" s="721"/>
      <c r="F46" s="462"/>
      <c r="G46" s="463">
        <f>SUM(G40:G45)</f>
        <v>306118</v>
      </c>
      <c r="H46" s="463"/>
      <c r="I46" s="463">
        <f t="shared" ref="I46:K46" si="30">SUM(I40:I45)</f>
        <v>306118</v>
      </c>
      <c r="J46" s="463">
        <f t="shared" si="30"/>
        <v>306118</v>
      </c>
      <c r="K46" s="468">
        <f t="shared" si="30"/>
        <v>0</v>
      </c>
    </row>
    <row r="47" spans="2:11" ht="15.75" hidden="1" customHeight="1" x14ac:dyDescent="0.25">
      <c r="B47" s="469" t="s">
        <v>144</v>
      </c>
      <c r="C47" s="454" t="s">
        <v>142</v>
      </c>
      <c r="D47" s="454"/>
      <c r="E47" s="461"/>
      <c r="F47" s="462"/>
      <c r="G47" s="463"/>
      <c r="H47" s="464"/>
      <c r="I47" s="462"/>
      <c r="J47" s="462"/>
      <c r="K47" s="465"/>
    </row>
    <row r="48" spans="2:11" ht="15.75" hidden="1" customHeight="1" x14ac:dyDescent="0.25">
      <c r="B48" s="460" t="s">
        <v>274</v>
      </c>
      <c r="C48" s="466" t="s">
        <v>92</v>
      </c>
      <c r="D48" s="461" t="s">
        <v>73</v>
      </c>
      <c r="E48" s="462">
        <f>ROUND(E9*E10,0)</f>
        <v>20</v>
      </c>
      <c r="F48" s="462">
        <v>0</v>
      </c>
      <c r="G48" s="462">
        <f t="shared" ref="G48:G51" si="31">E48*F48</f>
        <v>0</v>
      </c>
      <c r="H48" s="464">
        <f>+I$19</f>
        <v>0</v>
      </c>
      <c r="I48" s="462">
        <f t="shared" ref="I48:I51" si="32">+H48*G48</f>
        <v>0</v>
      </c>
      <c r="J48" s="462">
        <f t="shared" ref="J48:J51" si="33">I48-K48</f>
        <v>0</v>
      </c>
      <c r="K48" s="465"/>
    </row>
    <row r="49" spans="2:11" ht="15.75" hidden="1" customHeight="1" x14ac:dyDescent="0.25">
      <c r="B49" s="460" t="s">
        <v>275</v>
      </c>
      <c r="C49" s="466" t="s">
        <v>86</v>
      </c>
      <c r="D49" s="461" t="s">
        <v>44</v>
      </c>
      <c r="E49" s="470">
        <f>E15</f>
        <v>0.06</v>
      </c>
      <c r="F49" s="462">
        <f>Parámetros!D94</f>
        <v>75000</v>
      </c>
      <c r="G49" s="462">
        <f t="shared" si="31"/>
        <v>4500</v>
      </c>
      <c r="H49" s="464">
        <f t="shared" ref="H49:H51" si="34">E$17</f>
        <v>1</v>
      </c>
      <c r="I49" s="462">
        <f t="shared" si="32"/>
        <v>4500</v>
      </c>
      <c r="J49" s="462">
        <f t="shared" si="33"/>
        <v>4500</v>
      </c>
      <c r="K49" s="465"/>
    </row>
    <row r="50" spans="2:11" ht="15.75" hidden="1" customHeight="1" x14ac:dyDescent="0.25">
      <c r="B50" s="460" t="s">
        <v>276</v>
      </c>
      <c r="C50" s="466" t="s">
        <v>84</v>
      </c>
      <c r="D50" s="461" t="s">
        <v>44</v>
      </c>
      <c r="E50" s="462">
        <f>+E12</f>
        <v>8</v>
      </c>
      <c r="F50" s="462">
        <f>Parámetros!D92</f>
        <v>7950</v>
      </c>
      <c r="G50" s="462">
        <f t="shared" si="31"/>
        <v>63600</v>
      </c>
      <c r="H50" s="464">
        <f t="shared" si="34"/>
        <v>1</v>
      </c>
      <c r="I50" s="462">
        <f t="shared" si="32"/>
        <v>63600</v>
      </c>
      <c r="J50" s="462">
        <f t="shared" si="33"/>
        <v>63600</v>
      </c>
      <c r="K50" s="465"/>
    </row>
    <row r="51" spans="2:11" ht="15.75" hidden="1" customHeight="1" x14ac:dyDescent="0.25">
      <c r="B51" s="460" t="s">
        <v>277</v>
      </c>
      <c r="C51" s="466" t="s">
        <v>91</v>
      </c>
      <c r="D51" s="461" t="s">
        <v>44</v>
      </c>
      <c r="E51" s="462">
        <v>1</v>
      </c>
      <c r="F51" s="462">
        <f>Parámetros!D98</f>
        <v>64600</v>
      </c>
      <c r="G51" s="462">
        <f t="shared" si="31"/>
        <v>64600</v>
      </c>
      <c r="H51" s="464">
        <f t="shared" si="34"/>
        <v>1</v>
      </c>
      <c r="I51" s="462">
        <f t="shared" si="32"/>
        <v>64600</v>
      </c>
      <c r="J51" s="462">
        <f t="shared" si="33"/>
        <v>64600</v>
      </c>
      <c r="K51" s="465"/>
    </row>
    <row r="52" spans="2:11" ht="15.75" hidden="1" customHeight="1" x14ac:dyDescent="0.25">
      <c r="B52" s="724" t="s">
        <v>278</v>
      </c>
      <c r="C52" s="721"/>
      <c r="D52" s="721"/>
      <c r="E52" s="721"/>
      <c r="F52" s="462"/>
      <c r="G52" s="463">
        <f>SUM(G48:G51)</f>
        <v>132700</v>
      </c>
      <c r="H52" s="463"/>
      <c r="I52" s="463">
        <f t="shared" ref="I52:K52" si="35">SUM(I48:I51)</f>
        <v>132700</v>
      </c>
      <c r="J52" s="463">
        <f t="shared" si="35"/>
        <v>132700</v>
      </c>
      <c r="K52" s="468">
        <f t="shared" si="35"/>
        <v>0</v>
      </c>
    </row>
    <row r="53" spans="2:11" ht="15.75" hidden="1" customHeight="1" x14ac:dyDescent="0.25">
      <c r="B53" s="469" t="s">
        <v>145</v>
      </c>
      <c r="C53" s="454" t="s">
        <v>151</v>
      </c>
      <c r="D53" s="454"/>
      <c r="E53" s="461"/>
      <c r="F53" s="462"/>
      <c r="G53" s="462"/>
      <c r="H53" s="464"/>
      <c r="I53" s="462"/>
      <c r="J53" s="462"/>
      <c r="K53" s="465"/>
    </row>
    <row r="54" spans="2:11" ht="15.75" hidden="1" customHeight="1" x14ac:dyDescent="0.25">
      <c r="B54" s="460" t="s">
        <v>279</v>
      </c>
      <c r="C54" s="466" t="s">
        <v>5</v>
      </c>
      <c r="D54" s="471">
        <v>0.05</v>
      </c>
      <c r="E54" s="462">
        <v>1</v>
      </c>
      <c r="F54" s="462">
        <f>ROUND(D54*G46,0)</f>
        <v>15306</v>
      </c>
      <c r="G54" s="462">
        <f t="shared" ref="G54:G55" si="36">E54*F54</f>
        <v>15306</v>
      </c>
      <c r="H54" s="464">
        <f t="shared" ref="H54:H55" si="37">E$17</f>
        <v>1</v>
      </c>
      <c r="I54" s="462">
        <f t="shared" ref="I54:I55" si="38">+H54*G54</f>
        <v>15306</v>
      </c>
      <c r="J54" s="462">
        <f t="shared" ref="J54:J55" si="39">I54-K54</f>
        <v>0</v>
      </c>
      <c r="K54" s="465">
        <f>I54</f>
        <v>15306</v>
      </c>
    </row>
    <row r="55" spans="2:11" ht="15.75" hidden="1" customHeight="1" x14ac:dyDescent="0.25">
      <c r="B55" s="460" t="s">
        <v>280</v>
      </c>
      <c r="C55" s="466" t="s">
        <v>7</v>
      </c>
      <c r="D55" s="471">
        <v>0.2</v>
      </c>
      <c r="E55" s="462">
        <v>1</v>
      </c>
      <c r="F55" s="462">
        <f>ROUND(D55*G52,0)</f>
        <v>26540</v>
      </c>
      <c r="G55" s="462">
        <f t="shared" si="36"/>
        <v>26540</v>
      </c>
      <c r="H55" s="464">
        <f t="shared" si="37"/>
        <v>1</v>
      </c>
      <c r="I55" s="462">
        <f t="shared" si="38"/>
        <v>26540</v>
      </c>
      <c r="J55" s="462">
        <f t="shared" si="39"/>
        <v>0</v>
      </c>
      <c r="K55" s="465">
        <f>I55</f>
        <v>26540</v>
      </c>
    </row>
    <row r="56" spans="2:11" ht="15.75" hidden="1" customHeight="1" x14ac:dyDescent="0.25">
      <c r="B56" s="724" t="s">
        <v>281</v>
      </c>
      <c r="C56" s="721"/>
      <c r="D56" s="721"/>
      <c r="E56" s="721"/>
      <c r="F56" s="462"/>
      <c r="G56" s="463">
        <f>SUM(G54:G55)</f>
        <v>41846</v>
      </c>
      <c r="H56" s="463"/>
      <c r="I56" s="463">
        <f t="shared" ref="I56:K56" si="40">SUM(I53:I55)</f>
        <v>41846</v>
      </c>
      <c r="J56" s="463">
        <f t="shared" si="40"/>
        <v>0</v>
      </c>
      <c r="K56" s="468">
        <f t="shared" si="40"/>
        <v>41846</v>
      </c>
    </row>
    <row r="57" spans="2:11" ht="15.75" hidden="1" customHeight="1" x14ac:dyDescent="0.25">
      <c r="B57" s="467">
        <v>2.4</v>
      </c>
      <c r="C57" s="421" t="s">
        <v>155</v>
      </c>
      <c r="D57" s="492">
        <v>0.15</v>
      </c>
      <c r="E57" s="446"/>
      <c r="F57" s="462"/>
      <c r="G57" s="463">
        <f>ROUND((G56+G52+G46)*D57,0)</f>
        <v>72100</v>
      </c>
      <c r="H57" s="463"/>
      <c r="I57" s="463">
        <f>ROUND((I56+I52+I46)*D57,0)</f>
        <v>72100</v>
      </c>
      <c r="J57" s="462">
        <f t="shared" ref="J57" si="41">I57-K57</f>
        <v>0</v>
      </c>
      <c r="K57" s="468">
        <f>I57</f>
        <v>72100</v>
      </c>
    </row>
    <row r="58" spans="2:11" ht="15.75" hidden="1" customHeight="1" x14ac:dyDescent="0.25">
      <c r="B58" s="724" t="s">
        <v>282</v>
      </c>
      <c r="C58" s="721"/>
      <c r="D58" s="721"/>
      <c r="E58" s="721"/>
      <c r="F58" s="462"/>
      <c r="G58" s="463">
        <f>G57+G56+G52+G46</f>
        <v>552764</v>
      </c>
      <c r="H58" s="463"/>
      <c r="I58" s="463">
        <f>I57+I56+I52+I46</f>
        <v>552764</v>
      </c>
      <c r="J58" s="463">
        <f t="shared" ref="J58:K58" si="42">J57+J56+J52+J46</f>
        <v>438818</v>
      </c>
      <c r="K58" s="468">
        <f t="shared" si="42"/>
        <v>113946</v>
      </c>
    </row>
    <row r="59" spans="2:11" ht="15.75" hidden="1" customHeight="1" x14ac:dyDescent="0.25">
      <c r="B59" s="472">
        <v>3</v>
      </c>
      <c r="C59" s="725" t="s">
        <v>283</v>
      </c>
      <c r="D59" s="721"/>
      <c r="E59" s="473"/>
      <c r="F59" s="474"/>
      <c r="G59" s="475"/>
      <c r="H59" s="476"/>
      <c r="I59" s="475"/>
      <c r="J59" s="476"/>
      <c r="K59" s="477"/>
    </row>
    <row r="60" spans="2:11" ht="15.75" hidden="1" customHeight="1" x14ac:dyDescent="0.25">
      <c r="B60" s="478" t="s">
        <v>169</v>
      </c>
      <c r="C60" s="479" t="s">
        <v>131</v>
      </c>
      <c r="D60" s="479"/>
      <c r="E60" s="480"/>
      <c r="F60" s="474"/>
      <c r="G60" s="475"/>
      <c r="H60" s="480"/>
      <c r="I60" s="481"/>
      <c r="J60" s="474"/>
      <c r="K60" s="482"/>
    </row>
    <row r="61" spans="2:11" ht="30" hidden="1" customHeight="1" x14ac:dyDescent="0.25">
      <c r="B61" s="483" t="s">
        <v>284</v>
      </c>
      <c r="C61" s="484" t="s">
        <v>252</v>
      </c>
      <c r="D61" s="476" t="s">
        <v>54</v>
      </c>
      <c r="E61" s="476">
        <f t="shared" ref="E61:E63" si="43">E$9</f>
        <v>100</v>
      </c>
      <c r="F61" s="476">
        <f>Parámetros!G45</f>
        <v>929</v>
      </c>
      <c r="G61" s="476">
        <f>E61*F61</f>
        <v>92900</v>
      </c>
      <c r="H61" s="476">
        <f t="shared" ref="H61:H65" si="44">E$18</f>
        <v>0</v>
      </c>
      <c r="I61" s="476">
        <f>+H61*G61</f>
        <v>0</v>
      </c>
      <c r="J61" s="476">
        <f t="shared" ref="J61" si="45">I61-K61</f>
        <v>0</v>
      </c>
      <c r="K61" s="482"/>
    </row>
    <row r="62" spans="2:11" ht="15.75" hidden="1" customHeight="1" x14ac:dyDescent="0.25">
      <c r="B62" s="483" t="s">
        <v>285</v>
      </c>
      <c r="C62" s="485" t="s">
        <v>57</v>
      </c>
      <c r="D62" s="476" t="s">
        <v>54</v>
      </c>
      <c r="E62" s="476">
        <f t="shared" si="43"/>
        <v>100</v>
      </c>
      <c r="F62" s="474">
        <f>Parámetros!G41</f>
        <v>433</v>
      </c>
      <c r="G62" s="476">
        <f t="shared" ref="G62:G63" si="46">E62*F62</f>
        <v>43300</v>
      </c>
      <c r="H62" s="476">
        <f t="shared" si="44"/>
        <v>0</v>
      </c>
      <c r="I62" s="476">
        <f>+H62*G62</f>
        <v>0</v>
      </c>
      <c r="J62" s="474">
        <f>I62-K62</f>
        <v>0</v>
      </c>
      <c r="K62" s="482"/>
    </row>
    <row r="63" spans="2:11" ht="15.75" hidden="1" customHeight="1" x14ac:dyDescent="0.25">
      <c r="B63" s="483" t="s">
        <v>286</v>
      </c>
      <c r="C63" s="485" t="s">
        <v>62</v>
      </c>
      <c r="D63" s="476" t="s">
        <v>54</v>
      </c>
      <c r="E63" s="476">
        <f t="shared" si="43"/>
        <v>100</v>
      </c>
      <c r="F63" s="474">
        <f>Parámetros!G46</f>
        <v>260</v>
      </c>
      <c r="G63" s="476">
        <f t="shared" si="46"/>
        <v>26000</v>
      </c>
      <c r="H63" s="476">
        <f>E18</f>
        <v>0</v>
      </c>
      <c r="I63" s="476">
        <f>H63*G63</f>
        <v>0</v>
      </c>
      <c r="J63" s="474">
        <f>I63-K63</f>
        <v>0</v>
      </c>
      <c r="K63" s="482"/>
    </row>
    <row r="64" spans="2:11" ht="15.75" hidden="1" customHeight="1" x14ac:dyDescent="0.25">
      <c r="B64" s="483" t="s">
        <v>297</v>
      </c>
      <c r="C64" s="485" t="s">
        <v>63</v>
      </c>
      <c r="D64" s="476" t="s">
        <v>44</v>
      </c>
      <c r="E64" s="474">
        <f>ROUND(E67+E68,0)</f>
        <v>9</v>
      </c>
      <c r="F64" s="474">
        <f>Parámetros!G47</f>
        <v>433</v>
      </c>
      <c r="G64" s="476">
        <f>E64*F64</f>
        <v>3897</v>
      </c>
      <c r="H64" s="476">
        <f t="shared" si="44"/>
        <v>0</v>
      </c>
      <c r="I64" s="476">
        <f>+H64*G64</f>
        <v>0</v>
      </c>
      <c r="J64" s="474">
        <f>I64-K64</f>
        <v>0</v>
      </c>
      <c r="K64" s="482">
        <f>I64</f>
        <v>0</v>
      </c>
    </row>
    <row r="65" spans="2:11" ht="15.75" hidden="1" customHeight="1" x14ac:dyDescent="0.25">
      <c r="B65" s="720" t="s">
        <v>287</v>
      </c>
      <c r="C65" s="721"/>
      <c r="D65" s="721"/>
      <c r="E65" s="721"/>
      <c r="F65" s="474"/>
      <c r="G65" s="475">
        <f>SUM(G61:G64)</f>
        <v>166097</v>
      </c>
      <c r="H65" s="476">
        <f t="shared" si="44"/>
        <v>0</v>
      </c>
      <c r="I65" s="475">
        <f>SUM(I61:I64)</f>
        <v>0</v>
      </c>
      <c r="J65" s="475">
        <f t="shared" ref="J65:K65" si="47">SUM(J61:J64)</f>
        <v>0</v>
      </c>
      <c r="K65" s="486">
        <f t="shared" si="47"/>
        <v>0</v>
      </c>
    </row>
    <row r="66" spans="2:11" ht="15.75" hidden="1" customHeight="1" x14ac:dyDescent="0.25">
      <c r="B66" s="478" t="s">
        <v>152</v>
      </c>
      <c r="C66" s="479" t="s">
        <v>142</v>
      </c>
      <c r="D66" s="479"/>
      <c r="E66" s="481"/>
      <c r="F66" s="475"/>
      <c r="G66" s="475"/>
      <c r="H66" s="481"/>
      <c r="I66" s="481"/>
      <c r="J66" s="475"/>
      <c r="K66" s="486"/>
    </row>
    <row r="67" spans="2:11" ht="15.75" hidden="1" customHeight="1" x14ac:dyDescent="0.25">
      <c r="B67" s="483" t="s">
        <v>288</v>
      </c>
      <c r="C67" s="485" t="s">
        <v>84</v>
      </c>
      <c r="D67" s="480" t="s">
        <v>258</v>
      </c>
      <c r="E67" s="474">
        <f>E$12</f>
        <v>8</v>
      </c>
      <c r="F67" s="474">
        <f>Parámetros!D92</f>
        <v>7950</v>
      </c>
      <c r="G67" s="476">
        <f>E67*F67</f>
        <v>63600</v>
      </c>
      <c r="H67" s="476">
        <f t="shared" ref="H67:H68" si="48">E$18</f>
        <v>0</v>
      </c>
      <c r="I67" s="480">
        <f>+H67*G67</f>
        <v>0</v>
      </c>
      <c r="J67" s="476">
        <f>I67-K67</f>
        <v>0</v>
      </c>
      <c r="K67" s="482"/>
    </row>
    <row r="68" spans="2:11" ht="15.75" hidden="1" customHeight="1" x14ac:dyDescent="0.25">
      <c r="B68" s="483" t="s">
        <v>289</v>
      </c>
      <c r="C68" s="485" t="s">
        <v>91</v>
      </c>
      <c r="D68" s="480" t="s">
        <v>44</v>
      </c>
      <c r="E68" s="474">
        <f>E$13</f>
        <v>1</v>
      </c>
      <c r="F68" s="474">
        <f>Parámetros!D98</f>
        <v>64600</v>
      </c>
      <c r="G68" s="476">
        <f>E68*F68</f>
        <v>64600</v>
      </c>
      <c r="H68" s="476">
        <f t="shared" si="48"/>
        <v>0</v>
      </c>
      <c r="I68" s="480">
        <f>+H68*G68</f>
        <v>0</v>
      </c>
      <c r="J68" s="476">
        <f t="shared" ref="J68" si="49">I68-K68</f>
        <v>0</v>
      </c>
      <c r="K68" s="482"/>
    </row>
    <row r="69" spans="2:11" ht="15.75" hidden="1" customHeight="1" x14ac:dyDescent="0.25">
      <c r="B69" s="720" t="s">
        <v>290</v>
      </c>
      <c r="C69" s="721"/>
      <c r="D69" s="721"/>
      <c r="E69" s="721"/>
      <c r="F69" s="474"/>
      <c r="G69" s="475">
        <f>SUM(G67:G68)</f>
        <v>128200</v>
      </c>
      <c r="H69" s="475"/>
      <c r="I69" s="475">
        <f>SUM(I67:I68)</f>
        <v>0</v>
      </c>
      <c r="J69" s="475">
        <f t="shared" ref="J69:K69" si="50">SUM(J67:J68)</f>
        <v>0</v>
      </c>
      <c r="K69" s="486">
        <f t="shared" si="50"/>
        <v>0</v>
      </c>
    </row>
    <row r="70" spans="2:11" ht="15.75" hidden="1" customHeight="1" x14ac:dyDescent="0.25">
      <c r="B70" s="478" t="s">
        <v>134</v>
      </c>
      <c r="C70" s="479" t="s">
        <v>151</v>
      </c>
      <c r="D70" s="479"/>
      <c r="E70" s="480"/>
      <c r="F70" s="474"/>
      <c r="G70" s="475"/>
      <c r="H70" s="480"/>
      <c r="I70" s="481"/>
      <c r="J70" s="474"/>
      <c r="K70" s="482"/>
    </row>
    <row r="71" spans="2:11" ht="15.75" hidden="1" customHeight="1" x14ac:dyDescent="0.25">
      <c r="B71" s="483" t="s">
        <v>291</v>
      </c>
      <c r="C71" s="485" t="s">
        <v>5</v>
      </c>
      <c r="D71" s="487">
        <v>0.05</v>
      </c>
      <c r="E71" s="474">
        <v>1</v>
      </c>
      <c r="F71" s="474">
        <f>ROUND(G65*D71,0)</f>
        <v>8305</v>
      </c>
      <c r="G71" s="476">
        <f>E71*F71</f>
        <v>8305</v>
      </c>
      <c r="H71" s="476">
        <f t="shared" ref="H71:H72" si="51">E$18</f>
        <v>0</v>
      </c>
      <c r="I71" s="480">
        <f>+H71*G71</f>
        <v>0</v>
      </c>
      <c r="J71" s="476">
        <f t="shared" ref="J71:J72" si="52">I71-K71</f>
        <v>0</v>
      </c>
      <c r="K71" s="482">
        <f t="shared" ref="K71:K72" si="53">I71</f>
        <v>0</v>
      </c>
    </row>
    <row r="72" spans="2:11" ht="15.75" hidden="1" customHeight="1" x14ac:dyDescent="0.25">
      <c r="B72" s="483" t="s">
        <v>292</v>
      </c>
      <c r="C72" s="485" t="s">
        <v>263</v>
      </c>
      <c r="D72" s="487">
        <v>0.2</v>
      </c>
      <c r="E72" s="474">
        <v>1</v>
      </c>
      <c r="F72" s="474">
        <f>ROUND(G69*D72,0)</f>
        <v>25640</v>
      </c>
      <c r="G72" s="476">
        <f>E72*F72</f>
        <v>25640</v>
      </c>
      <c r="H72" s="476">
        <f t="shared" si="51"/>
        <v>0</v>
      </c>
      <c r="I72" s="480">
        <f>+H72*G72</f>
        <v>0</v>
      </c>
      <c r="J72" s="476">
        <f t="shared" si="52"/>
        <v>0</v>
      </c>
      <c r="K72" s="486">
        <f t="shared" si="53"/>
        <v>0</v>
      </c>
    </row>
    <row r="73" spans="2:11" ht="15.75" hidden="1" customHeight="1" x14ac:dyDescent="0.25">
      <c r="B73" s="720" t="s">
        <v>293</v>
      </c>
      <c r="C73" s="721"/>
      <c r="D73" s="721"/>
      <c r="E73" s="721"/>
      <c r="F73" s="474"/>
      <c r="G73" s="475">
        <f>SUM(G71:G72)</f>
        <v>33945</v>
      </c>
      <c r="H73" s="475"/>
      <c r="I73" s="475">
        <f>SUM(I71:I72)</f>
        <v>0</v>
      </c>
      <c r="J73" s="475">
        <f t="shared" ref="J73:K73" si="54">SUM(J71:J72)</f>
        <v>0</v>
      </c>
      <c r="K73" s="486">
        <f t="shared" si="54"/>
        <v>0</v>
      </c>
    </row>
    <row r="74" spans="2:11" ht="15.75" hidden="1" customHeight="1" x14ac:dyDescent="0.25">
      <c r="B74" s="720" t="s">
        <v>294</v>
      </c>
      <c r="C74" s="721"/>
      <c r="D74" s="721"/>
      <c r="E74" s="721"/>
      <c r="F74" s="488"/>
      <c r="G74" s="489">
        <f>G73+G69+G65</f>
        <v>328242</v>
      </c>
      <c r="H74" s="489"/>
      <c r="I74" s="475">
        <f>I73+I69+I65</f>
        <v>0</v>
      </c>
      <c r="J74" s="475">
        <f>J73+J69+J65</f>
        <v>0</v>
      </c>
      <c r="K74" s="486">
        <f>K73+K69+K65</f>
        <v>0</v>
      </c>
    </row>
    <row r="75" spans="2:11" ht="15.75" customHeight="1" thickBot="1" x14ac:dyDescent="0.3">
      <c r="B75" s="722" t="s">
        <v>336</v>
      </c>
      <c r="C75" s="723"/>
      <c r="D75" s="723"/>
      <c r="E75" s="723"/>
      <c r="F75" s="416"/>
      <c r="G75" s="417">
        <f>G58+G37</f>
        <v>1012088</v>
      </c>
      <c r="H75" s="417"/>
      <c r="I75" s="417">
        <f>I58+I37</f>
        <v>1012088</v>
      </c>
      <c r="J75" s="417">
        <f t="shared" ref="J75:K75" si="55">J58+J37</f>
        <v>-199104</v>
      </c>
      <c r="K75" s="418">
        <f t="shared" si="55"/>
        <v>1211192</v>
      </c>
    </row>
    <row r="76" spans="2:11" ht="15.75" customHeight="1" x14ac:dyDescent="0.25">
      <c r="E76" s="419"/>
    </row>
    <row r="77" spans="2:11" ht="15.75" customHeight="1" x14ac:dyDescent="0.25">
      <c r="E77" s="419"/>
      <c r="G77" s="360"/>
    </row>
    <row r="78" spans="2:11" ht="15.75" customHeight="1" x14ac:dyDescent="0.3">
      <c r="E78" s="419"/>
      <c r="I78" s="599">
        <f>I75*0.3</f>
        <v>303626.39999999997</v>
      </c>
      <c r="J78" s="244"/>
      <c r="K78" s="271">
        <f>I78-K75</f>
        <v>-907565.60000000009</v>
      </c>
    </row>
    <row r="79" spans="2:11" ht="15.75" customHeight="1" x14ac:dyDescent="0.25">
      <c r="E79" s="419"/>
    </row>
    <row r="80" spans="2:11" ht="15.75" customHeight="1" x14ac:dyDescent="0.25">
      <c r="E80" s="419"/>
    </row>
    <row r="81" spans="5:5" ht="15.75" customHeight="1" x14ac:dyDescent="0.25">
      <c r="E81" s="419"/>
    </row>
    <row r="82" spans="5:5" ht="15.75" customHeight="1" x14ac:dyDescent="0.25">
      <c r="E82" s="419"/>
    </row>
    <row r="83" spans="5:5" ht="15.75" customHeight="1" x14ac:dyDescent="0.25">
      <c r="E83" s="419"/>
    </row>
    <row r="84" spans="5:5" ht="15.75" customHeight="1" x14ac:dyDescent="0.25">
      <c r="E84" s="419"/>
    </row>
    <row r="85" spans="5:5" ht="15.75" customHeight="1" x14ac:dyDescent="0.25">
      <c r="E85" s="419"/>
    </row>
    <row r="86" spans="5:5" ht="15.75" customHeight="1" x14ac:dyDescent="0.25">
      <c r="E86" s="419"/>
    </row>
    <row r="87" spans="5:5" ht="15.75" customHeight="1" x14ac:dyDescent="0.25">
      <c r="E87" s="419"/>
    </row>
    <row r="88" spans="5:5" ht="15.75" customHeight="1" x14ac:dyDescent="0.25">
      <c r="E88" s="419"/>
    </row>
    <row r="89" spans="5:5" ht="15.75" customHeight="1" x14ac:dyDescent="0.25">
      <c r="E89" s="419"/>
    </row>
    <row r="90" spans="5:5" ht="15.75" customHeight="1" x14ac:dyDescent="0.25">
      <c r="E90" s="419"/>
    </row>
    <row r="91" spans="5:5" ht="15.75" customHeight="1" x14ac:dyDescent="0.25">
      <c r="E91" s="419"/>
    </row>
    <row r="92" spans="5:5" ht="15.75" customHeight="1" x14ac:dyDescent="0.25">
      <c r="E92" s="419"/>
    </row>
    <row r="93" spans="5:5" ht="15.75" customHeight="1" x14ac:dyDescent="0.25">
      <c r="E93" s="419"/>
    </row>
    <row r="94" spans="5:5" ht="15.75" customHeight="1" x14ac:dyDescent="0.25">
      <c r="E94" s="419"/>
    </row>
    <row r="95" spans="5:5" ht="15.75" customHeight="1" x14ac:dyDescent="0.25">
      <c r="E95" s="419"/>
    </row>
    <row r="96" spans="5:5" ht="15.75" customHeight="1" x14ac:dyDescent="0.25">
      <c r="E96" s="419"/>
    </row>
    <row r="97" spans="5:5" ht="15.75" customHeight="1" x14ac:dyDescent="0.25">
      <c r="E97" s="419"/>
    </row>
    <row r="98" spans="5:5" ht="15.75" customHeight="1" x14ac:dyDescent="0.25">
      <c r="E98" s="419"/>
    </row>
    <row r="99" spans="5:5" ht="15.75" customHeight="1" x14ac:dyDescent="0.25">
      <c r="E99" s="419"/>
    </row>
    <row r="100" spans="5:5" ht="15.75" customHeight="1" x14ac:dyDescent="0.25">
      <c r="E100" s="419"/>
    </row>
    <row r="101" spans="5:5" ht="15.75" customHeight="1" x14ac:dyDescent="0.25">
      <c r="E101" s="419"/>
    </row>
    <row r="102" spans="5:5" ht="15.75" customHeight="1" x14ac:dyDescent="0.25">
      <c r="E102" s="419"/>
    </row>
    <row r="103" spans="5:5" ht="15.75" customHeight="1" x14ac:dyDescent="0.25">
      <c r="E103" s="419"/>
    </row>
    <row r="104" spans="5:5" ht="15.75" customHeight="1" x14ac:dyDescent="0.25">
      <c r="E104" s="419"/>
    </row>
    <row r="105" spans="5:5" ht="15.75" customHeight="1" x14ac:dyDescent="0.25">
      <c r="E105" s="419"/>
    </row>
    <row r="106" spans="5:5" ht="15.75" customHeight="1" x14ac:dyDescent="0.25">
      <c r="E106" s="419"/>
    </row>
    <row r="107" spans="5:5" ht="15.75" customHeight="1" x14ac:dyDescent="0.25">
      <c r="E107" s="419"/>
    </row>
    <row r="108" spans="5:5" ht="15.75" customHeight="1" x14ac:dyDescent="0.25">
      <c r="E108" s="419"/>
    </row>
    <row r="109" spans="5:5" ht="15.75" customHeight="1" x14ac:dyDescent="0.25">
      <c r="E109" s="419"/>
    </row>
    <row r="110" spans="5:5" ht="15.75" customHeight="1" x14ac:dyDescent="0.25">
      <c r="E110" s="419"/>
    </row>
    <row r="111" spans="5:5" ht="15.75" customHeight="1" x14ac:dyDescent="0.25">
      <c r="E111" s="419"/>
    </row>
    <row r="112" spans="5:5" ht="15.75" customHeight="1" x14ac:dyDescent="0.25">
      <c r="E112" s="419"/>
    </row>
    <row r="113" spans="5:5" ht="15.75" customHeight="1" x14ac:dyDescent="0.25">
      <c r="E113" s="419"/>
    </row>
    <row r="114" spans="5:5" ht="15.75" customHeight="1" x14ac:dyDescent="0.25">
      <c r="E114" s="419"/>
    </row>
    <row r="115" spans="5:5" ht="15.75" customHeight="1" x14ac:dyDescent="0.25">
      <c r="E115" s="419"/>
    </row>
    <row r="116" spans="5:5" ht="15.75" customHeight="1" x14ac:dyDescent="0.25">
      <c r="E116" s="419"/>
    </row>
    <row r="117" spans="5:5" ht="15.75" customHeight="1" x14ac:dyDescent="0.25">
      <c r="E117" s="419"/>
    </row>
    <row r="118" spans="5:5" ht="15.75" customHeight="1" x14ac:dyDescent="0.25">
      <c r="E118" s="419"/>
    </row>
    <row r="119" spans="5:5" ht="15.75" customHeight="1" x14ac:dyDescent="0.25">
      <c r="E119" s="419"/>
    </row>
    <row r="120" spans="5:5" ht="15.75" customHeight="1" x14ac:dyDescent="0.25">
      <c r="E120" s="419"/>
    </row>
    <row r="121" spans="5:5" ht="15.75" customHeight="1" x14ac:dyDescent="0.25">
      <c r="E121" s="419"/>
    </row>
    <row r="122" spans="5:5" ht="15.75" customHeight="1" x14ac:dyDescent="0.25">
      <c r="E122" s="419"/>
    </row>
    <row r="123" spans="5:5" ht="15.75" customHeight="1" x14ac:dyDescent="0.25">
      <c r="E123" s="419"/>
    </row>
    <row r="124" spans="5:5" ht="15.75" customHeight="1" x14ac:dyDescent="0.25">
      <c r="E124" s="419"/>
    </row>
    <row r="125" spans="5:5" ht="15.75" customHeight="1" x14ac:dyDescent="0.25">
      <c r="E125" s="419"/>
    </row>
    <row r="126" spans="5:5" ht="15.75" customHeight="1" x14ac:dyDescent="0.25">
      <c r="E126" s="419"/>
    </row>
    <row r="127" spans="5:5" ht="15.75" customHeight="1" x14ac:dyDescent="0.25">
      <c r="E127" s="419"/>
    </row>
    <row r="128" spans="5:5" ht="15.75" customHeight="1" x14ac:dyDescent="0.25">
      <c r="E128" s="419"/>
    </row>
    <row r="129" spans="5:5" ht="15.75" customHeight="1" x14ac:dyDescent="0.25">
      <c r="E129" s="419"/>
    </row>
    <row r="130" spans="5:5" ht="15.75" customHeight="1" x14ac:dyDescent="0.25">
      <c r="E130" s="419"/>
    </row>
    <row r="131" spans="5:5" ht="15.75" customHeight="1" x14ac:dyDescent="0.25">
      <c r="E131" s="419"/>
    </row>
    <row r="132" spans="5:5" ht="15.75" customHeight="1" x14ac:dyDescent="0.25">
      <c r="E132" s="419"/>
    </row>
    <row r="133" spans="5:5" ht="15.75" customHeight="1" x14ac:dyDescent="0.25">
      <c r="E133" s="419"/>
    </row>
    <row r="134" spans="5:5" ht="15.75" customHeight="1" x14ac:dyDescent="0.25">
      <c r="E134" s="419"/>
    </row>
    <row r="135" spans="5:5" ht="15.75" customHeight="1" x14ac:dyDescent="0.25">
      <c r="E135" s="419"/>
    </row>
    <row r="136" spans="5:5" ht="15.75" customHeight="1" x14ac:dyDescent="0.25">
      <c r="E136" s="419"/>
    </row>
    <row r="137" spans="5:5" ht="15.75" customHeight="1" x14ac:dyDescent="0.25">
      <c r="E137" s="419"/>
    </row>
    <row r="138" spans="5:5" ht="15.75" customHeight="1" x14ac:dyDescent="0.25">
      <c r="E138" s="419"/>
    </row>
    <row r="139" spans="5:5" ht="15.75" customHeight="1" x14ac:dyDescent="0.25">
      <c r="E139" s="419"/>
    </row>
    <row r="140" spans="5:5" ht="15.75" customHeight="1" x14ac:dyDescent="0.25">
      <c r="E140" s="419"/>
    </row>
    <row r="141" spans="5:5" ht="15.75" customHeight="1" x14ac:dyDescent="0.25">
      <c r="E141" s="419"/>
    </row>
    <row r="142" spans="5:5" ht="15.75" customHeight="1" x14ac:dyDescent="0.25">
      <c r="E142" s="419"/>
    </row>
    <row r="143" spans="5:5" ht="15.75" customHeight="1" x14ac:dyDescent="0.25">
      <c r="E143" s="419"/>
    </row>
    <row r="144" spans="5:5" ht="15.75" customHeight="1" x14ac:dyDescent="0.25">
      <c r="E144" s="419"/>
    </row>
    <row r="145" spans="5:5" ht="15.75" customHeight="1" x14ac:dyDescent="0.25">
      <c r="E145" s="419"/>
    </row>
    <row r="146" spans="5:5" ht="15.75" customHeight="1" x14ac:dyDescent="0.25">
      <c r="E146" s="419"/>
    </row>
    <row r="147" spans="5:5" ht="15.75" customHeight="1" x14ac:dyDescent="0.25">
      <c r="E147" s="419"/>
    </row>
    <row r="148" spans="5:5" ht="15.75" customHeight="1" x14ac:dyDescent="0.25">
      <c r="E148" s="419"/>
    </row>
    <row r="149" spans="5:5" ht="15.75" customHeight="1" x14ac:dyDescent="0.25">
      <c r="E149" s="419"/>
    </row>
    <row r="150" spans="5:5" ht="15.75" customHeight="1" x14ac:dyDescent="0.25">
      <c r="E150" s="419"/>
    </row>
    <row r="151" spans="5:5" ht="15.75" customHeight="1" x14ac:dyDescent="0.25">
      <c r="E151" s="419"/>
    </row>
    <row r="152" spans="5:5" ht="15.75" customHeight="1" x14ac:dyDescent="0.25">
      <c r="E152" s="419"/>
    </row>
    <row r="153" spans="5:5" ht="15.75" customHeight="1" x14ac:dyDescent="0.25">
      <c r="E153" s="419"/>
    </row>
    <row r="154" spans="5:5" ht="15.75" customHeight="1" x14ac:dyDescent="0.25">
      <c r="E154" s="419"/>
    </row>
    <row r="155" spans="5:5" ht="15.75" customHeight="1" x14ac:dyDescent="0.25">
      <c r="E155" s="419"/>
    </row>
    <row r="156" spans="5:5" ht="15.75" customHeight="1" x14ac:dyDescent="0.25">
      <c r="E156" s="419"/>
    </row>
    <row r="157" spans="5:5" ht="15.75" customHeight="1" x14ac:dyDescent="0.25">
      <c r="E157" s="419"/>
    </row>
    <row r="158" spans="5:5" ht="15.75" customHeight="1" x14ac:dyDescent="0.25">
      <c r="E158" s="419"/>
    </row>
    <row r="159" spans="5:5" ht="15.75" customHeight="1" x14ac:dyDescent="0.25">
      <c r="E159" s="419"/>
    </row>
    <row r="160" spans="5:5" ht="15.75" customHeight="1" x14ac:dyDescent="0.25">
      <c r="E160" s="419"/>
    </row>
    <row r="161" spans="5:5" ht="15.75" customHeight="1" x14ac:dyDescent="0.25">
      <c r="E161" s="419"/>
    </row>
    <row r="162" spans="5:5" ht="15.75" customHeight="1" x14ac:dyDescent="0.25">
      <c r="E162" s="419"/>
    </row>
    <row r="163" spans="5:5" ht="15.75" customHeight="1" x14ac:dyDescent="0.25">
      <c r="E163" s="419"/>
    </row>
    <row r="164" spans="5:5" ht="15.75" customHeight="1" x14ac:dyDescent="0.25">
      <c r="E164" s="419"/>
    </row>
    <row r="165" spans="5:5" ht="15.75" customHeight="1" x14ac:dyDescent="0.25">
      <c r="E165" s="419"/>
    </row>
    <row r="166" spans="5:5" ht="15.75" customHeight="1" x14ac:dyDescent="0.25">
      <c r="E166" s="419"/>
    </row>
    <row r="167" spans="5:5" ht="15.75" customHeight="1" x14ac:dyDescent="0.25">
      <c r="E167" s="419"/>
    </row>
    <row r="168" spans="5:5" ht="15.75" customHeight="1" x14ac:dyDescent="0.25">
      <c r="E168" s="419"/>
    </row>
    <row r="169" spans="5:5" ht="15.75" customHeight="1" x14ac:dyDescent="0.25">
      <c r="E169" s="419"/>
    </row>
    <row r="170" spans="5:5" ht="15.75" customHeight="1" x14ac:dyDescent="0.25">
      <c r="E170" s="419"/>
    </row>
    <row r="171" spans="5:5" ht="15.75" customHeight="1" x14ac:dyDescent="0.25">
      <c r="E171" s="419"/>
    </row>
    <row r="172" spans="5:5" ht="15.75" customHeight="1" x14ac:dyDescent="0.25">
      <c r="E172" s="419"/>
    </row>
    <row r="173" spans="5:5" ht="15.75" customHeight="1" x14ac:dyDescent="0.25">
      <c r="E173" s="419"/>
    </row>
    <row r="174" spans="5:5" ht="15.75" customHeight="1" x14ac:dyDescent="0.25">
      <c r="E174" s="419"/>
    </row>
    <row r="175" spans="5:5" ht="15.75" customHeight="1" x14ac:dyDescent="0.25">
      <c r="E175" s="419"/>
    </row>
    <row r="176" spans="5:5" ht="15.75" customHeight="1" x14ac:dyDescent="0.25">
      <c r="E176" s="419"/>
    </row>
    <row r="177" spans="5:5" ht="15.75" customHeight="1" x14ac:dyDescent="0.25">
      <c r="E177" s="419"/>
    </row>
    <row r="178" spans="5:5" ht="15.75" customHeight="1" x14ac:dyDescent="0.25">
      <c r="E178" s="419"/>
    </row>
    <row r="179" spans="5:5" ht="15.75" customHeight="1" x14ac:dyDescent="0.25">
      <c r="E179" s="419"/>
    </row>
    <row r="180" spans="5:5" ht="15.75" customHeight="1" x14ac:dyDescent="0.25">
      <c r="E180" s="419"/>
    </row>
    <row r="181" spans="5:5" ht="15.75" customHeight="1" x14ac:dyDescent="0.25">
      <c r="E181" s="419"/>
    </row>
    <row r="182" spans="5:5" ht="15.75" customHeight="1" x14ac:dyDescent="0.25">
      <c r="E182" s="419"/>
    </row>
    <row r="183" spans="5:5" ht="15.75" customHeight="1" x14ac:dyDescent="0.25">
      <c r="E183" s="419"/>
    </row>
    <row r="184" spans="5:5" ht="15.75" customHeight="1" x14ac:dyDescent="0.25">
      <c r="E184" s="419"/>
    </row>
    <row r="185" spans="5:5" ht="15.75" customHeight="1" x14ac:dyDescent="0.25">
      <c r="E185" s="419"/>
    </row>
    <row r="186" spans="5:5" ht="15.75" customHeight="1" x14ac:dyDescent="0.25">
      <c r="E186" s="419"/>
    </row>
    <row r="187" spans="5:5" ht="15.75" customHeight="1" x14ac:dyDescent="0.25">
      <c r="E187" s="419"/>
    </row>
    <row r="188" spans="5:5" ht="15.75" customHeight="1" x14ac:dyDescent="0.25">
      <c r="E188" s="419"/>
    </row>
    <row r="189" spans="5:5" ht="15.75" customHeight="1" x14ac:dyDescent="0.25">
      <c r="E189" s="419"/>
    </row>
    <row r="190" spans="5:5" ht="15.75" customHeight="1" x14ac:dyDescent="0.25">
      <c r="E190" s="419"/>
    </row>
    <row r="191" spans="5:5" ht="15.75" customHeight="1" x14ac:dyDescent="0.25">
      <c r="E191" s="419"/>
    </row>
    <row r="192" spans="5:5" ht="15.75" customHeight="1" x14ac:dyDescent="0.25">
      <c r="E192" s="419"/>
    </row>
    <row r="193" spans="5:5" ht="15.75" customHeight="1" x14ac:dyDescent="0.25">
      <c r="E193" s="419"/>
    </row>
    <row r="194" spans="5:5" ht="15.75" customHeight="1" x14ac:dyDescent="0.25">
      <c r="E194" s="419"/>
    </row>
    <row r="195" spans="5:5" ht="15.75" customHeight="1" x14ac:dyDescent="0.25">
      <c r="E195" s="419"/>
    </row>
    <row r="196" spans="5:5" ht="15.75" customHeight="1" x14ac:dyDescent="0.25">
      <c r="E196" s="419"/>
    </row>
    <row r="197" spans="5:5" ht="15.75" customHeight="1" x14ac:dyDescent="0.25">
      <c r="E197" s="419"/>
    </row>
    <row r="198" spans="5:5" ht="15.75" customHeight="1" x14ac:dyDescent="0.25">
      <c r="E198" s="419"/>
    </row>
    <row r="199" spans="5:5" ht="15.75" customHeight="1" x14ac:dyDescent="0.25">
      <c r="E199" s="419"/>
    </row>
    <row r="200" spans="5:5" ht="15.75" customHeight="1" x14ac:dyDescent="0.25">
      <c r="E200" s="419"/>
    </row>
    <row r="201" spans="5:5" ht="15.75" customHeight="1" x14ac:dyDescent="0.25">
      <c r="E201" s="419"/>
    </row>
    <row r="202" spans="5:5" ht="15.75" customHeight="1" x14ac:dyDescent="0.25">
      <c r="E202" s="419"/>
    </row>
    <row r="203" spans="5:5" ht="15.75" customHeight="1" x14ac:dyDescent="0.25">
      <c r="E203" s="419"/>
    </row>
    <row r="204" spans="5:5" ht="15.75" customHeight="1" x14ac:dyDescent="0.25">
      <c r="E204" s="419"/>
    </row>
    <row r="205" spans="5:5" ht="15.75" customHeight="1" x14ac:dyDescent="0.25">
      <c r="E205" s="419"/>
    </row>
    <row r="206" spans="5:5" ht="15.75" customHeight="1" x14ac:dyDescent="0.25">
      <c r="E206" s="419"/>
    </row>
    <row r="207" spans="5:5" ht="15.75" customHeight="1" x14ac:dyDescent="0.25">
      <c r="E207" s="419"/>
    </row>
    <row r="208" spans="5:5" ht="15.75" customHeight="1" x14ac:dyDescent="0.25">
      <c r="E208" s="419"/>
    </row>
    <row r="209" spans="5:5" ht="15.75" customHeight="1" x14ac:dyDescent="0.25">
      <c r="E209" s="419"/>
    </row>
    <row r="210" spans="5:5" ht="15.75" customHeight="1" x14ac:dyDescent="0.25">
      <c r="E210" s="419"/>
    </row>
    <row r="211" spans="5:5" ht="15.75" customHeight="1" x14ac:dyDescent="0.25">
      <c r="E211" s="419"/>
    </row>
    <row r="212" spans="5:5" ht="15.75" customHeight="1" x14ac:dyDescent="0.25">
      <c r="E212" s="419"/>
    </row>
    <row r="213" spans="5:5" ht="15.75" customHeight="1" x14ac:dyDescent="0.25">
      <c r="E213" s="419"/>
    </row>
    <row r="214" spans="5:5" ht="15.75" customHeight="1" x14ac:dyDescent="0.25">
      <c r="E214" s="419"/>
    </row>
    <row r="215" spans="5:5" ht="15.75" customHeight="1" x14ac:dyDescent="0.25">
      <c r="E215" s="419"/>
    </row>
    <row r="216" spans="5:5" ht="15.75" customHeight="1" x14ac:dyDescent="0.25">
      <c r="E216" s="419"/>
    </row>
    <row r="217" spans="5:5" ht="15.75" customHeight="1" x14ac:dyDescent="0.25">
      <c r="E217" s="419"/>
    </row>
    <row r="218" spans="5:5" ht="15.75" customHeight="1" x14ac:dyDescent="0.25">
      <c r="E218" s="419"/>
    </row>
    <row r="219" spans="5:5" ht="15.75" customHeight="1" x14ac:dyDescent="0.25">
      <c r="E219" s="419"/>
    </row>
    <row r="220" spans="5:5" ht="15.75" customHeight="1" x14ac:dyDescent="0.25">
      <c r="E220" s="419"/>
    </row>
    <row r="221" spans="5:5" ht="15.75" customHeight="1" x14ac:dyDescent="0.25">
      <c r="E221" s="419"/>
    </row>
    <row r="222" spans="5:5" ht="15.75" customHeight="1" x14ac:dyDescent="0.25">
      <c r="E222" s="419"/>
    </row>
    <row r="223" spans="5:5" ht="15.75" customHeight="1" x14ac:dyDescent="0.25">
      <c r="E223" s="419"/>
    </row>
    <row r="224" spans="5:5" ht="15.75" customHeight="1" x14ac:dyDescent="0.25">
      <c r="E224" s="419"/>
    </row>
    <row r="225" spans="5:5" ht="15.75" customHeight="1" x14ac:dyDescent="0.25">
      <c r="E225" s="419"/>
    </row>
    <row r="226" spans="5:5" ht="15.75" customHeight="1" x14ac:dyDescent="0.25">
      <c r="E226" s="419"/>
    </row>
    <row r="227" spans="5:5" ht="15.75" customHeight="1" x14ac:dyDescent="0.25">
      <c r="E227" s="419"/>
    </row>
    <row r="228" spans="5:5" ht="15.75" customHeight="1" x14ac:dyDescent="0.25">
      <c r="E228" s="419"/>
    </row>
    <row r="229" spans="5:5" ht="15.75" customHeight="1" x14ac:dyDescent="0.25">
      <c r="E229" s="419"/>
    </row>
    <row r="230" spans="5:5" ht="15.75" customHeight="1" x14ac:dyDescent="0.25">
      <c r="E230" s="419"/>
    </row>
    <row r="231" spans="5:5" ht="15.75" customHeight="1" x14ac:dyDescent="0.25">
      <c r="E231" s="419"/>
    </row>
    <row r="232" spans="5:5" ht="15.75" customHeight="1" x14ac:dyDescent="0.25">
      <c r="E232" s="419"/>
    </row>
    <row r="233" spans="5:5" ht="15.75" customHeight="1" x14ac:dyDescent="0.25">
      <c r="E233" s="419"/>
    </row>
    <row r="234" spans="5:5" ht="15.75" customHeight="1" x14ac:dyDescent="0.25">
      <c r="E234" s="419"/>
    </row>
    <row r="235" spans="5:5" ht="15.75" customHeight="1" x14ac:dyDescent="0.25">
      <c r="E235" s="419"/>
    </row>
    <row r="236" spans="5:5" ht="15.75" customHeight="1" x14ac:dyDescent="0.25">
      <c r="E236" s="419"/>
    </row>
    <row r="237" spans="5:5" ht="15.75" customHeight="1" x14ac:dyDescent="0.25">
      <c r="E237" s="419"/>
    </row>
    <row r="238" spans="5:5" ht="15.75" customHeight="1" x14ac:dyDescent="0.25">
      <c r="E238" s="419"/>
    </row>
    <row r="239" spans="5:5" ht="15.75" customHeight="1" x14ac:dyDescent="0.25">
      <c r="E239" s="419"/>
    </row>
    <row r="240" spans="5:5" ht="15.75" customHeight="1" x14ac:dyDescent="0.25">
      <c r="E240" s="419"/>
    </row>
    <row r="241" spans="5:5" ht="15.75" customHeight="1" x14ac:dyDescent="0.25">
      <c r="E241" s="419"/>
    </row>
    <row r="242" spans="5:5" ht="15.75" customHeight="1" x14ac:dyDescent="0.25">
      <c r="E242" s="419"/>
    </row>
    <row r="243" spans="5:5" ht="15.75" customHeight="1" x14ac:dyDescent="0.25">
      <c r="E243" s="419"/>
    </row>
    <row r="244" spans="5:5" ht="15.75" customHeight="1" x14ac:dyDescent="0.25">
      <c r="E244" s="419"/>
    </row>
    <row r="245" spans="5:5" ht="15.75" customHeight="1" x14ac:dyDescent="0.25">
      <c r="E245" s="419"/>
    </row>
    <row r="246" spans="5:5" ht="15.75" customHeight="1" x14ac:dyDescent="0.25">
      <c r="E246" s="419"/>
    </row>
    <row r="247" spans="5:5" ht="15.75" customHeight="1" x14ac:dyDescent="0.25">
      <c r="E247" s="419"/>
    </row>
    <row r="248" spans="5:5" ht="15.75" customHeight="1" x14ac:dyDescent="0.25">
      <c r="E248" s="419"/>
    </row>
    <row r="249" spans="5:5" ht="15.75" customHeight="1" x14ac:dyDescent="0.25">
      <c r="E249" s="419"/>
    </row>
    <row r="250" spans="5:5" ht="15.75" customHeight="1" x14ac:dyDescent="0.25">
      <c r="E250" s="419"/>
    </row>
    <row r="251" spans="5:5" ht="15.75" customHeight="1" x14ac:dyDescent="0.25">
      <c r="E251" s="419"/>
    </row>
    <row r="252" spans="5:5" ht="15.75" customHeight="1" x14ac:dyDescent="0.25">
      <c r="E252" s="419"/>
    </row>
    <row r="253" spans="5:5" ht="15.75" customHeight="1" x14ac:dyDescent="0.25">
      <c r="E253" s="419"/>
    </row>
    <row r="254" spans="5:5" ht="15.75" customHeight="1" x14ac:dyDescent="0.25">
      <c r="E254" s="419"/>
    </row>
    <row r="255" spans="5:5" ht="15.75" customHeight="1" x14ac:dyDescent="0.25">
      <c r="E255" s="419"/>
    </row>
    <row r="256" spans="5:5" ht="15.75" customHeight="1" x14ac:dyDescent="0.25">
      <c r="E256" s="419"/>
    </row>
    <row r="257" spans="5:5" ht="15.75" customHeight="1" x14ac:dyDescent="0.25">
      <c r="E257" s="419"/>
    </row>
    <row r="258" spans="5:5" ht="15.75" customHeight="1" x14ac:dyDescent="0.25">
      <c r="E258" s="419"/>
    </row>
    <row r="259" spans="5:5" ht="15.75" customHeight="1" x14ac:dyDescent="0.25">
      <c r="E259" s="419"/>
    </row>
    <row r="260" spans="5:5" ht="15.75" customHeight="1" x14ac:dyDescent="0.25">
      <c r="E260" s="419"/>
    </row>
    <row r="261" spans="5:5" ht="15.75" customHeight="1" x14ac:dyDescent="0.25">
      <c r="E261" s="419"/>
    </row>
    <row r="262" spans="5:5" ht="15.75" customHeight="1" x14ac:dyDescent="0.25">
      <c r="E262" s="419"/>
    </row>
    <row r="263" spans="5:5" ht="15.75" customHeight="1" x14ac:dyDescent="0.25">
      <c r="E263" s="419"/>
    </row>
    <row r="264" spans="5:5" ht="15.75" customHeight="1" x14ac:dyDescent="0.25">
      <c r="E264" s="419"/>
    </row>
    <row r="265" spans="5:5" ht="15.75" customHeight="1" x14ac:dyDescent="0.25">
      <c r="E265" s="419"/>
    </row>
    <row r="266" spans="5:5" ht="15.75" customHeight="1" x14ac:dyDescent="0.25">
      <c r="E266" s="419"/>
    </row>
    <row r="267" spans="5:5" ht="15.75" customHeight="1" x14ac:dyDescent="0.25">
      <c r="E267" s="419"/>
    </row>
    <row r="268" spans="5:5" ht="15.75" customHeight="1" x14ac:dyDescent="0.25">
      <c r="E268" s="419"/>
    </row>
    <row r="269" spans="5:5" ht="15.75" customHeight="1" x14ac:dyDescent="0.25">
      <c r="E269" s="419"/>
    </row>
    <row r="270" spans="5:5" ht="15.75" customHeight="1" x14ac:dyDescent="0.25">
      <c r="E270" s="419"/>
    </row>
    <row r="271" spans="5:5" ht="15.75" customHeight="1" x14ac:dyDescent="0.25">
      <c r="E271" s="419"/>
    </row>
    <row r="272" spans="5:5" ht="15.75" customHeight="1" x14ac:dyDescent="0.25">
      <c r="E272" s="419"/>
    </row>
    <row r="273" spans="5:5" ht="15.75" customHeight="1" x14ac:dyDescent="0.25">
      <c r="E273" s="419"/>
    </row>
    <row r="274" spans="5:5" ht="15.75" customHeight="1" x14ac:dyDescent="0.25">
      <c r="E274" s="419"/>
    </row>
    <row r="275" spans="5:5" ht="15.75" customHeight="1" x14ac:dyDescent="0.25">
      <c r="E275" s="419"/>
    </row>
    <row r="276" spans="5:5" ht="15.75" customHeight="1" x14ac:dyDescent="0.25">
      <c r="E276" s="419"/>
    </row>
    <row r="277" spans="5:5" ht="15.75" customHeight="1" x14ac:dyDescent="0.25">
      <c r="E277" s="419"/>
    </row>
    <row r="278" spans="5:5" ht="15.75" customHeight="1" x14ac:dyDescent="0.25">
      <c r="E278" s="419"/>
    </row>
    <row r="279" spans="5:5" ht="15.75" customHeight="1" x14ac:dyDescent="0.25">
      <c r="E279" s="419"/>
    </row>
    <row r="280" spans="5:5" ht="15.75" customHeight="1" x14ac:dyDescent="0.25">
      <c r="E280" s="419"/>
    </row>
    <row r="281" spans="5:5" ht="15.75" customHeight="1" x14ac:dyDescent="0.25">
      <c r="E281" s="419"/>
    </row>
    <row r="282" spans="5:5" ht="15.75" customHeight="1" x14ac:dyDescent="0.25">
      <c r="E282" s="419"/>
    </row>
    <row r="283" spans="5:5" ht="15.75" customHeight="1" x14ac:dyDescent="0.25">
      <c r="E283" s="419"/>
    </row>
    <row r="284" spans="5:5" ht="15.75" customHeight="1" x14ac:dyDescent="0.25">
      <c r="E284" s="419"/>
    </row>
    <row r="285" spans="5:5" ht="15.75" customHeight="1" x14ac:dyDescent="0.25">
      <c r="E285" s="419"/>
    </row>
    <row r="286" spans="5:5" ht="15.75" customHeight="1" x14ac:dyDescent="0.25">
      <c r="E286" s="419"/>
    </row>
    <row r="287" spans="5:5" ht="15.75" customHeight="1" x14ac:dyDescent="0.25">
      <c r="E287" s="419"/>
    </row>
    <row r="288" spans="5:5" ht="15.75" customHeight="1" x14ac:dyDescent="0.25">
      <c r="E288" s="419"/>
    </row>
    <row r="289" spans="5:5" ht="15.75" customHeight="1" x14ac:dyDescent="0.25">
      <c r="E289" s="419"/>
    </row>
    <row r="290" spans="5:5" ht="15.75" customHeight="1" x14ac:dyDescent="0.25">
      <c r="E290" s="419"/>
    </row>
    <row r="291" spans="5:5" ht="15.75" customHeight="1" x14ac:dyDescent="0.25">
      <c r="E291" s="419"/>
    </row>
    <row r="292" spans="5:5" ht="15.75" customHeight="1" x14ac:dyDescent="0.25">
      <c r="E292" s="419"/>
    </row>
    <row r="293" spans="5:5" ht="15.75" customHeight="1" x14ac:dyDescent="0.25">
      <c r="E293" s="419"/>
    </row>
    <row r="294" spans="5:5" ht="15.75" customHeight="1" x14ac:dyDescent="0.25">
      <c r="E294" s="419"/>
    </row>
    <row r="295" spans="5:5" ht="15.75" customHeight="1" x14ac:dyDescent="0.25">
      <c r="E295" s="419"/>
    </row>
    <row r="296" spans="5:5" ht="15.75" customHeight="1" x14ac:dyDescent="0.25">
      <c r="E296" s="419"/>
    </row>
    <row r="297" spans="5:5" ht="15.75" customHeight="1" x14ac:dyDescent="0.25">
      <c r="E297" s="419"/>
    </row>
    <row r="298" spans="5:5" ht="15.75" customHeight="1" x14ac:dyDescent="0.25">
      <c r="E298" s="419"/>
    </row>
    <row r="299" spans="5:5" ht="15.75" customHeight="1" x14ac:dyDescent="0.25">
      <c r="E299" s="419"/>
    </row>
    <row r="300" spans="5:5" ht="15.75" customHeight="1" x14ac:dyDescent="0.25">
      <c r="E300" s="419"/>
    </row>
    <row r="301" spans="5:5" ht="15.75" customHeight="1" x14ac:dyDescent="0.25">
      <c r="E301" s="419"/>
    </row>
    <row r="302" spans="5:5" ht="15.75" customHeight="1" x14ac:dyDescent="0.25">
      <c r="E302" s="419"/>
    </row>
    <row r="303" spans="5:5" ht="15.75" customHeight="1" x14ac:dyDescent="0.25">
      <c r="E303" s="419"/>
    </row>
    <row r="304" spans="5:5" ht="15.75" customHeight="1" x14ac:dyDescent="0.25">
      <c r="E304" s="419"/>
    </row>
    <row r="305" spans="5:5" ht="15.75" customHeight="1" x14ac:dyDescent="0.25">
      <c r="E305" s="419"/>
    </row>
    <row r="306" spans="5:5" ht="15.75" customHeight="1" x14ac:dyDescent="0.25">
      <c r="E306" s="419"/>
    </row>
    <row r="307" spans="5:5" ht="15.75" customHeight="1" x14ac:dyDescent="0.25">
      <c r="E307" s="419"/>
    </row>
    <row r="308" spans="5:5" ht="15.75" customHeight="1" x14ac:dyDescent="0.25">
      <c r="E308" s="419"/>
    </row>
    <row r="309" spans="5:5" ht="15.75" customHeight="1" x14ac:dyDescent="0.25">
      <c r="E309" s="419"/>
    </row>
    <row r="310" spans="5:5" ht="15.75" customHeight="1" x14ac:dyDescent="0.25">
      <c r="E310" s="419"/>
    </row>
    <row r="311" spans="5:5" ht="15.75" customHeight="1" x14ac:dyDescent="0.25">
      <c r="E311" s="419"/>
    </row>
    <row r="312" spans="5:5" ht="15.75" customHeight="1" x14ac:dyDescent="0.25">
      <c r="E312" s="419"/>
    </row>
    <row r="313" spans="5:5" ht="15.75" customHeight="1" x14ac:dyDescent="0.25">
      <c r="E313" s="419"/>
    </row>
    <row r="314" spans="5:5" ht="15.75" customHeight="1" x14ac:dyDescent="0.25">
      <c r="E314" s="419"/>
    </row>
    <row r="315" spans="5:5" ht="15.75" customHeight="1" x14ac:dyDescent="0.25">
      <c r="E315" s="419"/>
    </row>
    <row r="316" spans="5:5" ht="15.75" customHeight="1" x14ac:dyDescent="0.25">
      <c r="E316" s="419"/>
    </row>
    <row r="317" spans="5:5" ht="15.75" customHeight="1" x14ac:dyDescent="0.25">
      <c r="E317" s="419"/>
    </row>
    <row r="318" spans="5:5" ht="15.75" customHeight="1" x14ac:dyDescent="0.25">
      <c r="E318" s="419"/>
    </row>
    <row r="319" spans="5:5" ht="15.75" customHeight="1" x14ac:dyDescent="0.25">
      <c r="E319" s="419"/>
    </row>
    <row r="320" spans="5:5" ht="15.75" customHeight="1" x14ac:dyDescent="0.25">
      <c r="E320" s="419"/>
    </row>
    <row r="321" spans="5:5" ht="15.75" customHeight="1" x14ac:dyDescent="0.25">
      <c r="E321" s="419"/>
    </row>
    <row r="322" spans="5:5" ht="15.75" customHeight="1" x14ac:dyDescent="0.25">
      <c r="E322" s="419"/>
    </row>
    <row r="323" spans="5:5" ht="15.75" customHeight="1" x14ac:dyDescent="0.25">
      <c r="E323" s="419"/>
    </row>
    <row r="324" spans="5:5" ht="15.75" customHeight="1" x14ac:dyDescent="0.25">
      <c r="E324" s="419"/>
    </row>
    <row r="325" spans="5:5" ht="15.75" customHeight="1" x14ac:dyDescent="0.25">
      <c r="E325" s="419"/>
    </row>
    <row r="326" spans="5:5" ht="15.75" customHeight="1" x14ac:dyDescent="0.25">
      <c r="E326" s="419"/>
    </row>
    <row r="327" spans="5:5" ht="15.75" customHeight="1" x14ac:dyDescent="0.25">
      <c r="E327" s="419"/>
    </row>
    <row r="328" spans="5:5" ht="15.75" customHeight="1" x14ac:dyDescent="0.25">
      <c r="E328" s="419"/>
    </row>
    <row r="329" spans="5:5" ht="15.75" customHeight="1" x14ac:dyDescent="0.25">
      <c r="E329" s="419"/>
    </row>
    <row r="330" spans="5:5" ht="15.75" customHeight="1" x14ac:dyDescent="0.25">
      <c r="E330" s="419"/>
    </row>
    <row r="331" spans="5:5" ht="15.75" customHeight="1" x14ac:dyDescent="0.25">
      <c r="E331" s="419"/>
    </row>
    <row r="332" spans="5:5" ht="15.75" customHeight="1" x14ac:dyDescent="0.25">
      <c r="E332" s="419"/>
    </row>
    <row r="333" spans="5:5" ht="15.75" customHeight="1" x14ac:dyDescent="0.25">
      <c r="E333" s="419"/>
    </row>
    <row r="334" spans="5:5" ht="15.75" customHeight="1" x14ac:dyDescent="0.25">
      <c r="E334" s="419"/>
    </row>
    <row r="335" spans="5:5" ht="15.75" customHeight="1" x14ac:dyDescent="0.25">
      <c r="E335" s="419"/>
    </row>
    <row r="336" spans="5:5" ht="15.75" customHeight="1" x14ac:dyDescent="0.25">
      <c r="E336" s="419"/>
    </row>
    <row r="337" spans="5:5" ht="15.75" customHeight="1" x14ac:dyDescent="0.25">
      <c r="E337" s="419"/>
    </row>
    <row r="338" spans="5:5" ht="15.75" customHeight="1" x14ac:dyDescent="0.25">
      <c r="E338" s="419"/>
    </row>
    <row r="339" spans="5:5" ht="15.75" customHeight="1" x14ac:dyDescent="0.25">
      <c r="E339" s="419"/>
    </row>
    <row r="340" spans="5:5" ht="15.75" customHeight="1" x14ac:dyDescent="0.25">
      <c r="E340" s="419"/>
    </row>
    <row r="341" spans="5:5" ht="15.75" customHeight="1" x14ac:dyDescent="0.25">
      <c r="E341" s="419"/>
    </row>
    <row r="342" spans="5:5" ht="15.75" customHeight="1" x14ac:dyDescent="0.25">
      <c r="E342" s="419"/>
    </row>
    <row r="343" spans="5:5" ht="15.75" customHeight="1" x14ac:dyDescent="0.25">
      <c r="E343" s="419"/>
    </row>
    <row r="344" spans="5:5" ht="15.75" customHeight="1" x14ac:dyDescent="0.25">
      <c r="E344" s="419"/>
    </row>
    <row r="345" spans="5:5" ht="15.75" customHeight="1" x14ac:dyDescent="0.25">
      <c r="E345" s="419"/>
    </row>
    <row r="346" spans="5:5" ht="15.75" customHeight="1" x14ac:dyDescent="0.25">
      <c r="E346" s="419"/>
    </row>
    <row r="347" spans="5:5" ht="15.75" customHeight="1" x14ac:dyDescent="0.25">
      <c r="E347" s="419"/>
    </row>
    <row r="348" spans="5:5" ht="15.75" customHeight="1" x14ac:dyDescent="0.25">
      <c r="E348" s="419"/>
    </row>
    <row r="349" spans="5:5" ht="15.75" customHeight="1" x14ac:dyDescent="0.25">
      <c r="E349" s="419"/>
    </row>
    <row r="350" spans="5:5" ht="15.75" customHeight="1" x14ac:dyDescent="0.25">
      <c r="E350" s="419"/>
    </row>
    <row r="351" spans="5:5" ht="15.75" customHeight="1" x14ac:dyDescent="0.25">
      <c r="E351" s="419"/>
    </row>
    <row r="352" spans="5:5" ht="15.75" customHeight="1" x14ac:dyDescent="0.25">
      <c r="E352" s="419"/>
    </row>
    <row r="353" spans="5:5" ht="15.75" customHeight="1" x14ac:dyDescent="0.25">
      <c r="E353" s="419"/>
    </row>
    <row r="354" spans="5:5" ht="15.75" customHeight="1" x14ac:dyDescent="0.25">
      <c r="E354" s="419"/>
    </row>
    <row r="355" spans="5:5" ht="15.75" customHeight="1" x14ac:dyDescent="0.25">
      <c r="E355" s="419"/>
    </row>
    <row r="356" spans="5:5" ht="15.75" customHeight="1" x14ac:dyDescent="0.25">
      <c r="E356" s="419"/>
    </row>
    <row r="357" spans="5:5" ht="15.75" customHeight="1" x14ac:dyDescent="0.25">
      <c r="E357" s="419"/>
    </row>
    <row r="358" spans="5:5" ht="15.75" customHeight="1" x14ac:dyDescent="0.25">
      <c r="E358" s="419"/>
    </row>
    <row r="359" spans="5:5" ht="15.75" customHeight="1" x14ac:dyDescent="0.25">
      <c r="E359" s="419"/>
    </row>
    <row r="360" spans="5:5" ht="15.75" customHeight="1" x14ac:dyDescent="0.25">
      <c r="E360" s="419"/>
    </row>
    <row r="361" spans="5:5" ht="15.75" customHeight="1" x14ac:dyDescent="0.25">
      <c r="E361" s="419"/>
    </row>
    <row r="362" spans="5:5" ht="15.75" customHeight="1" x14ac:dyDescent="0.25">
      <c r="E362" s="419"/>
    </row>
    <row r="363" spans="5:5" ht="15.75" customHeight="1" x14ac:dyDescent="0.25">
      <c r="E363" s="419"/>
    </row>
    <row r="364" spans="5:5" ht="15.75" customHeight="1" x14ac:dyDescent="0.25">
      <c r="E364" s="419"/>
    </row>
    <row r="365" spans="5:5" ht="15.75" customHeight="1" x14ac:dyDescent="0.25">
      <c r="E365" s="419"/>
    </row>
    <row r="366" spans="5:5" ht="15.75" customHeight="1" x14ac:dyDescent="0.25">
      <c r="E366" s="419"/>
    </row>
    <row r="367" spans="5:5" ht="15.75" customHeight="1" x14ac:dyDescent="0.25">
      <c r="E367" s="419"/>
    </row>
    <row r="368" spans="5:5" ht="15.75" customHeight="1" x14ac:dyDescent="0.25">
      <c r="E368" s="419"/>
    </row>
    <row r="369" spans="5:5" ht="15.75" customHeight="1" x14ac:dyDescent="0.25">
      <c r="E369" s="419"/>
    </row>
    <row r="370" spans="5:5" ht="15.75" customHeight="1" x14ac:dyDescent="0.25">
      <c r="E370" s="419"/>
    </row>
    <row r="371" spans="5:5" ht="15.75" customHeight="1" x14ac:dyDescent="0.25">
      <c r="E371" s="419"/>
    </row>
    <row r="372" spans="5:5" ht="15.75" customHeight="1" x14ac:dyDescent="0.25">
      <c r="E372" s="419"/>
    </row>
    <row r="373" spans="5:5" ht="15.75" customHeight="1" x14ac:dyDescent="0.25">
      <c r="E373" s="419"/>
    </row>
    <row r="374" spans="5:5" ht="15.75" customHeight="1" x14ac:dyDescent="0.25">
      <c r="E374" s="419"/>
    </row>
    <row r="375" spans="5:5" ht="15.75" customHeight="1" x14ac:dyDescent="0.25">
      <c r="E375" s="419"/>
    </row>
    <row r="376" spans="5:5" ht="15.75" customHeight="1" x14ac:dyDescent="0.25">
      <c r="E376" s="419"/>
    </row>
    <row r="377" spans="5:5" ht="15.75" customHeight="1" x14ac:dyDescent="0.25">
      <c r="E377" s="419"/>
    </row>
    <row r="378" spans="5:5" ht="15.75" customHeight="1" x14ac:dyDescent="0.25">
      <c r="E378" s="419"/>
    </row>
    <row r="379" spans="5:5" ht="15.75" customHeight="1" x14ac:dyDescent="0.25">
      <c r="E379" s="419"/>
    </row>
    <row r="380" spans="5:5" ht="15.75" customHeight="1" x14ac:dyDescent="0.25">
      <c r="E380" s="419"/>
    </row>
    <row r="381" spans="5:5" ht="15.75" customHeight="1" x14ac:dyDescent="0.25">
      <c r="E381" s="419"/>
    </row>
    <row r="382" spans="5:5" ht="15.75" customHeight="1" x14ac:dyDescent="0.25">
      <c r="E382" s="419"/>
    </row>
    <row r="383" spans="5:5" ht="15.75" customHeight="1" x14ac:dyDescent="0.25">
      <c r="E383" s="419"/>
    </row>
    <row r="384" spans="5:5" ht="15.75" customHeight="1" x14ac:dyDescent="0.25">
      <c r="E384" s="419"/>
    </row>
    <row r="385" spans="5:5" ht="15.75" customHeight="1" x14ac:dyDescent="0.25">
      <c r="E385" s="419"/>
    </row>
    <row r="386" spans="5:5" ht="15.75" customHeight="1" x14ac:dyDescent="0.25">
      <c r="E386" s="419"/>
    </row>
    <row r="387" spans="5:5" ht="15.75" customHeight="1" x14ac:dyDescent="0.25">
      <c r="E387" s="419"/>
    </row>
    <row r="388" spans="5:5" ht="15.75" customHeight="1" x14ac:dyDescent="0.25">
      <c r="E388" s="419"/>
    </row>
    <row r="389" spans="5:5" ht="15.75" customHeight="1" x14ac:dyDescent="0.25">
      <c r="E389" s="419"/>
    </row>
    <row r="390" spans="5:5" ht="15.75" customHeight="1" x14ac:dyDescent="0.25">
      <c r="E390" s="419"/>
    </row>
    <row r="391" spans="5:5" ht="15.75" customHeight="1" x14ac:dyDescent="0.25">
      <c r="E391" s="419"/>
    </row>
    <row r="392" spans="5:5" ht="15.75" customHeight="1" x14ac:dyDescent="0.25">
      <c r="E392" s="419"/>
    </row>
    <row r="393" spans="5:5" ht="15.75" customHeight="1" x14ac:dyDescent="0.25">
      <c r="E393" s="419"/>
    </row>
    <row r="394" spans="5:5" ht="15.75" customHeight="1" x14ac:dyDescent="0.25">
      <c r="E394" s="419"/>
    </row>
    <row r="395" spans="5:5" ht="15.75" customHeight="1" x14ac:dyDescent="0.25">
      <c r="E395" s="419"/>
    </row>
    <row r="396" spans="5:5" ht="15.75" customHeight="1" x14ac:dyDescent="0.25">
      <c r="E396" s="419"/>
    </row>
    <row r="397" spans="5:5" ht="15.75" customHeight="1" x14ac:dyDescent="0.25">
      <c r="E397" s="419"/>
    </row>
    <row r="398" spans="5:5" ht="15.75" customHeight="1" x14ac:dyDescent="0.25">
      <c r="E398" s="419"/>
    </row>
    <row r="399" spans="5:5" ht="15.75" customHeight="1" x14ac:dyDescent="0.25">
      <c r="E399" s="419"/>
    </row>
    <row r="400" spans="5:5" ht="15.75" customHeight="1" x14ac:dyDescent="0.25">
      <c r="E400" s="419"/>
    </row>
    <row r="401" spans="5:5" ht="15.75" customHeight="1" x14ac:dyDescent="0.25">
      <c r="E401" s="419"/>
    </row>
    <row r="402" spans="5:5" ht="15.75" customHeight="1" x14ac:dyDescent="0.25">
      <c r="E402" s="419"/>
    </row>
    <row r="403" spans="5:5" ht="15.75" customHeight="1" x14ac:dyDescent="0.25">
      <c r="E403" s="419"/>
    </row>
    <row r="404" spans="5:5" ht="15.75" customHeight="1" x14ac:dyDescent="0.25">
      <c r="E404" s="419"/>
    </row>
    <row r="405" spans="5:5" ht="15.75" customHeight="1" x14ac:dyDescent="0.25">
      <c r="E405" s="419"/>
    </row>
    <row r="406" spans="5:5" ht="15.75" customHeight="1" x14ac:dyDescent="0.25">
      <c r="E406" s="419"/>
    </row>
    <row r="407" spans="5:5" ht="15.75" customHeight="1" x14ac:dyDescent="0.25">
      <c r="E407" s="419"/>
    </row>
    <row r="408" spans="5:5" ht="15.75" customHeight="1" x14ac:dyDescent="0.25">
      <c r="E408" s="419"/>
    </row>
    <row r="409" spans="5:5" ht="15.75" customHeight="1" x14ac:dyDescent="0.25">
      <c r="E409" s="419"/>
    </row>
    <row r="410" spans="5:5" ht="15.75" customHeight="1" x14ac:dyDescent="0.25">
      <c r="E410" s="419"/>
    </row>
    <row r="411" spans="5:5" ht="15.75" customHeight="1" x14ac:dyDescent="0.25">
      <c r="E411" s="419"/>
    </row>
    <row r="412" spans="5:5" ht="15.75" customHeight="1" x14ac:dyDescent="0.25">
      <c r="E412" s="419"/>
    </row>
    <row r="413" spans="5:5" ht="15.75" customHeight="1" x14ac:dyDescent="0.25">
      <c r="E413" s="419"/>
    </row>
    <row r="414" spans="5:5" ht="15.75" customHeight="1" x14ac:dyDescent="0.25">
      <c r="E414" s="419"/>
    </row>
    <row r="415" spans="5:5" ht="15.75" customHeight="1" x14ac:dyDescent="0.25">
      <c r="E415" s="419"/>
    </row>
    <row r="416" spans="5:5" ht="15.75" customHeight="1" x14ac:dyDescent="0.25">
      <c r="E416" s="419"/>
    </row>
    <row r="417" spans="5:5" ht="15.75" customHeight="1" x14ac:dyDescent="0.25">
      <c r="E417" s="419"/>
    </row>
    <row r="418" spans="5:5" ht="15.75" customHeight="1" x14ac:dyDescent="0.25">
      <c r="E418" s="419"/>
    </row>
    <row r="419" spans="5:5" ht="15.75" customHeight="1" x14ac:dyDescent="0.25">
      <c r="E419" s="419"/>
    </row>
    <row r="420" spans="5:5" ht="15.75" customHeight="1" x14ac:dyDescent="0.25">
      <c r="E420" s="419"/>
    </row>
    <row r="421" spans="5:5" ht="15.75" customHeight="1" x14ac:dyDescent="0.25">
      <c r="E421" s="419"/>
    </row>
    <row r="422" spans="5:5" ht="15.75" customHeight="1" x14ac:dyDescent="0.25">
      <c r="E422" s="419"/>
    </row>
    <row r="423" spans="5:5" ht="15.75" customHeight="1" x14ac:dyDescent="0.25">
      <c r="E423" s="419"/>
    </row>
    <row r="424" spans="5:5" ht="15.75" customHeight="1" x14ac:dyDescent="0.25">
      <c r="E424" s="419"/>
    </row>
    <row r="425" spans="5:5" ht="15.75" customHeight="1" x14ac:dyDescent="0.25">
      <c r="E425" s="419"/>
    </row>
    <row r="426" spans="5:5" ht="15.75" customHeight="1" x14ac:dyDescent="0.25">
      <c r="E426" s="419"/>
    </row>
    <row r="427" spans="5:5" ht="15.75" customHeight="1" x14ac:dyDescent="0.25">
      <c r="E427" s="419"/>
    </row>
    <row r="428" spans="5:5" ht="15.75" customHeight="1" x14ac:dyDescent="0.25">
      <c r="E428" s="419"/>
    </row>
    <row r="429" spans="5:5" ht="15.75" customHeight="1" x14ac:dyDescent="0.25">
      <c r="E429" s="419"/>
    </row>
    <row r="430" spans="5:5" ht="15.75" customHeight="1" x14ac:dyDescent="0.25">
      <c r="E430" s="419"/>
    </row>
    <row r="431" spans="5:5" ht="15.75" customHeight="1" x14ac:dyDescent="0.25">
      <c r="E431" s="419"/>
    </row>
    <row r="432" spans="5:5" ht="15.75" customHeight="1" x14ac:dyDescent="0.25">
      <c r="E432" s="419"/>
    </row>
    <row r="433" spans="5:5" ht="15.75" customHeight="1" x14ac:dyDescent="0.25">
      <c r="E433" s="419"/>
    </row>
    <row r="434" spans="5:5" ht="15.75" customHeight="1" x14ac:dyDescent="0.25">
      <c r="E434" s="419"/>
    </row>
    <row r="435" spans="5:5" ht="15.75" customHeight="1" x14ac:dyDescent="0.25">
      <c r="E435" s="419"/>
    </row>
    <row r="436" spans="5:5" ht="15.75" customHeight="1" x14ac:dyDescent="0.25">
      <c r="E436" s="419"/>
    </row>
    <row r="437" spans="5:5" ht="15.75" customHeight="1" x14ac:dyDescent="0.25">
      <c r="E437" s="419"/>
    </row>
    <row r="438" spans="5:5" ht="15.75" customHeight="1" x14ac:dyDescent="0.25">
      <c r="E438" s="419"/>
    </row>
    <row r="439" spans="5:5" ht="15.75" customHeight="1" x14ac:dyDescent="0.25">
      <c r="E439" s="419"/>
    </row>
    <row r="440" spans="5:5" ht="15.75" customHeight="1" x14ac:dyDescent="0.25">
      <c r="E440" s="419"/>
    </row>
    <row r="441" spans="5:5" ht="15.75" customHeight="1" x14ac:dyDescent="0.25">
      <c r="E441" s="419"/>
    </row>
    <row r="442" spans="5:5" ht="15.75" customHeight="1" x14ac:dyDescent="0.25">
      <c r="E442" s="419"/>
    </row>
    <row r="443" spans="5:5" ht="15.75" customHeight="1" x14ac:dyDescent="0.25">
      <c r="E443" s="419"/>
    </row>
    <row r="444" spans="5:5" ht="15.75" customHeight="1" x14ac:dyDescent="0.25">
      <c r="E444" s="419"/>
    </row>
    <row r="445" spans="5:5" ht="15.75" customHeight="1" x14ac:dyDescent="0.25">
      <c r="E445" s="419"/>
    </row>
    <row r="446" spans="5:5" ht="15.75" customHeight="1" x14ac:dyDescent="0.25">
      <c r="E446" s="419"/>
    </row>
    <row r="447" spans="5:5" ht="15.75" customHeight="1" x14ac:dyDescent="0.25">
      <c r="E447" s="419"/>
    </row>
    <row r="448" spans="5:5" ht="15.75" customHeight="1" x14ac:dyDescent="0.25">
      <c r="E448" s="419"/>
    </row>
    <row r="449" spans="5:5" ht="15.75" customHeight="1" x14ac:dyDescent="0.25">
      <c r="E449" s="419"/>
    </row>
    <row r="450" spans="5:5" ht="15.75" customHeight="1" x14ac:dyDescent="0.25">
      <c r="E450" s="419"/>
    </row>
    <row r="451" spans="5:5" ht="15.75" customHeight="1" x14ac:dyDescent="0.25">
      <c r="E451" s="419"/>
    </row>
    <row r="452" spans="5:5" ht="15.75" customHeight="1" x14ac:dyDescent="0.25">
      <c r="E452" s="419"/>
    </row>
    <row r="453" spans="5:5" ht="15.75" customHeight="1" x14ac:dyDescent="0.25">
      <c r="E453" s="419"/>
    </row>
    <row r="454" spans="5:5" ht="15.75" customHeight="1" x14ac:dyDescent="0.25">
      <c r="E454" s="419"/>
    </row>
    <row r="455" spans="5:5" ht="15.75" customHeight="1" x14ac:dyDescent="0.25">
      <c r="E455" s="419"/>
    </row>
    <row r="456" spans="5:5" ht="15.75" customHeight="1" x14ac:dyDescent="0.25">
      <c r="E456" s="419"/>
    </row>
    <row r="457" spans="5:5" ht="15.75" customHeight="1" x14ac:dyDescent="0.25">
      <c r="E457" s="419"/>
    </row>
    <row r="458" spans="5:5" ht="15.75" customHeight="1" x14ac:dyDescent="0.25">
      <c r="E458" s="419"/>
    </row>
    <row r="459" spans="5:5" ht="15.75" customHeight="1" x14ac:dyDescent="0.25">
      <c r="E459" s="419"/>
    </row>
    <row r="460" spans="5:5" ht="15.75" customHeight="1" x14ac:dyDescent="0.25">
      <c r="E460" s="419"/>
    </row>
    <row r="461" spans="5:5" ht="15.75" customHeight="1" x14ac:dyDescent="0.25">
      <c r="E461" s="419"/>
    </row>
    <row r="462" spans="5:5" ht="15.75" customHeight="1" x14ac:dyDescent="0.25">
      <c r="E462" s="419"/>
    </row>
    <row r="463" spans="5:5" ht="15.75" customHeight="1" x14ac:dyDescent="0.25">
      <c r="E463" s="419"/>
    </row>
    <row r="464" spans="5:5" ht="15.75" customHeight="1" x14ac:dyDescent="0.25">
      <c r="E464" s="419"/>
    </row>
    <row r="465" spans="5:5" ht="15.75" customHeight="1" x14ac:dyDescent="0.25">
      <c r="E465" s="419"/>
    </row>
    <row r="466" spans="5:5" ht="15.75" customHeight="1" x14ac:dyDescent="0.25">
      <c r="E466" s="419"/>
    </row>
    <row r="467" spans="5:5" ht="15.75" customHeight="1" x14ac:dyDescent="0.25">
      <c r="E467" s="419"/>
    </row>
    <row r="468" spans="5:5" ht="15.75" customHeight="1" x14ac:dyDescent="0.25">
      <c r="E468" s="419"/>
    </row>
    <row r="469" spans="5:5" ht="15.75" customHeight="1" x14ac:dyDescent="0.25">
      <c r="E469" s="419"/>
    </row>
    <row r="470" spans="5:5" ht="15.75" customHeight="1" x14ac:dyDescent="0.25">
      <c r="E470" s="419"/>
    </row>
    <row r="471" spans="5:5" ht="15.75" customHeight="1" x14ac:dyDescent="0.25">
      <c r="E471" s="419"/>
    </row>
    <row r="472" spans="5:5" ht="15.75" customHeight="1" x14ac:dyDescent="0.25">
      <c r="E472" s="419"/>
    </row>
    <row r="473" spans="5:5" ht="15.75" customHeight="1" x14ac:dyDescent="0.25">
      <c r="E473" s="419"/>
    </row>
    <row r="474" spans="5:5" ht="15.75" customHeight="1" x14ac:dyDescent="0.25">
      <c r="E474" s="419"/>
    </row>
    <row r="475" spans="5:5" ht="15.75" customHeight="1" x14ac:dyDescent="0.25">
      <c r="E475" s="419"/>
    </row>
    <row r="476" spans="5:5" ht="15.75" customHeight="1" x14ac:dyDescent="0.25">
      <c r="E476" s="419"/>
    </row>
    <row r="477" spans="5:5" ht="15.75" customHeight="1" x14ac:dyDescent="0.25">
      <c r="E477" s="419"/>
    </row>
    <row r="478" spans="5:5" ht="15.75" customHeight="1" x14ac:dyDescent="0.25">
      <c r="E478" s="419"/>
    </row>
    <row r="479" spans="5:5" ht="15.75" customHeight="1" x14ac:dyDescent="0.25">
      <c r="E479" s="419"/>
    </row>
    <row r="480" spans="5:5" ht="15.75" customHeight="1" x14ac:dyDescent="0.25">
      <c r="E480" s="419"/>
    </row>
    <row r="481" spans="5:5" ht="15.75" customHeight="1" x14ac:dyDescent="0.25">
      <c r="E481" s="419"/>
    </row>
    <row r="482" spans="5:5" ht="15.75" customHeight="1" x14ac:dyDescent="0.25">
      <c r="E482" s="419"/>
    </row>
    <row r="483" spans="5:5" ht="15.75" customHeight="1" x14ac:dyDescent="0.25">
      <c r="E483" s="419"/>
    </row>
    <row r="484" spans="5:5" ht="15.75" customHeight="1" x14ac:dyDescent="0.25">
      <c r="E484" s="419"/>
    </row>
    <row r="485" spans="5:5" ht="15.75" customHeight="1" x14ac:dyDescent="0.25">
      <c r="E485" s="419"/>
    </row>
    <row r="486" spans="5:5" ht="15.75" customHeight="1" x14ac:dyDescent="0.25">
      <c r="E486" s="419"/>
    </row>
    <row r="487" spans="5:5" ht="15.75" customHeight="1" x14ac:dyDescent="0.25">
      <c r="E487" s="419"/>
    </row>
    <row r="488" spans="5:5" ht="15.75" customHeight="1" x14ac:dyDescent="0.25">
      <c r="E488" s="419"/>
    </row>
    <row r="489" spans="5:5" ht="15.75" customHeight="1" x14ac:dyDescent="0.25">
      <c r="E489" s="419"/>
    </row>
    <row r="490" spans="5:5" ht="15.75" customHeight="1" x14ac:dyDescent="0.25">
      <c r="E490" s="419"/>
    </row>
    <row r="491" spans="5:5" ht="15.75" customHeight="1" x14ac:dyDescent="0.25">
      <c r="E491" s="419"/>
    </row>
    <row r="492" spans="5:5" ht="15.75" customHeight="1" x14ac:dyDescent="0.25">
      <c r="E492" s="419"/>
    </row>
    <row r="493" spans="5:5" ht="15.75" customHeight="1" x14ac:dyDescent="0.25">
      <c r="E493" s="419"/>
    </row>
    <row r="494" spans="5:5" ht="15.75" customHeight="1" x14ac:dyDescent="0.25">
      <c r="E494" s="419"/>
    </row>
    <row r="495" spans="5:5" ht="15.75" customHeight="1" x14ac:dyDescent="0.25">
      <c r="E495" s="419"/>
    </row>
    <row r="496" spans="5:5" ht="15.75" customHeight="1" x14ac:dyDescent="0.25">
      <c r="E496" s="419"/>
    </row>
    <row r="497" spans="5:5" ht="15.75" customHeight="1" x14ac:dyDescent="0.25">
      <c r="E497" s="419"/>
    </row>
    <row r="498" spans="5:5" ht="15.75" customHeight="1" x14ac:dyDescent="0.25">
      <c r="E498" s="419"/>
    </row>
    <row r="499" spans="5:5" ht="15.75" customHeight="1" x14ac:dyDescent="0.25">
      <c r="E499" s="419"/>
    </row>
    <row r="500" spans="5:5" ht="15.75" customHeight="1" x14ac:dyDescent="0.25">
      <c r="E500" s="419"/>
    </row>
    <row r="501" spans="5:5" ht="15.75" customHeight="1" x14ac:dyDescent="0.25">
      <c r="E501" s="419"/>
    </row>
    <row r="502" spans="5:5" ht="15.75" customHeight="1" x14ac:dyDescent="0.25">
      <c r="E502" s="419"/>
    </row>
    <row r="503" spans="5:5" ht="15.75" customHeight="1" x14ac:dyDescent="0.25">
      <c r="E503" s="419"/>
    </row>
    <row r="504" spans="5:5" ht="15.75" customHeight="1" x14ac:dyDescent="0.25">
      <c r="E504" s="419"/>
    </row>
    <row r="505" spans="5:5" ht="15.75" customHeight="1" x14ac:dyDescent="0.25">
      <c r="E505" s="419"/>
    </row>
    <row r="506" spans="5:5" ht="15.75" customHeight="1" x14ac:dyDescent="0.25">
      <c r="E506" s="419"/>
    </row>
    <row r="507" spans="5:5" ht="15.75" customHeight="1" x14ac:dyDescent="0.25">
      <c r="E507" s="419"/>
    </row>
    <row r="508" spans="5:5" ht="15.75" customHeight="1" x14ac:dyDescent="0.25">
      <c r="E508" s="419"/>
    </row>
    <row r="509" spans="5:5" ht="15.75" customHeight="1" x14ac:dyDescent="0.25">
      <c r="E509" s="419"/>
    </row>
    <row r="510" spans="5:5" ht="15.75" customHeight="1" x14ac:dyDescent="0.25">
      <c r="E510" s="419"/>
    </row>
    <row r="511" spans="5:5" ht="15.75" customHeight="1" x14ac:dyDescent="0.25">
      <c r="E511" s="419"/>
    </row>
    <row r="512" spans="5:5" ht="15.75" customHeight="1" x14ac:dyDescent="0.25">
      <c r="E512" s="419"/>
    </row>
    <row r="513" spans="5:5" ht="15.75" customHeight="1" x14ac:dyDescent="0.25">
      <c r="E513" s="419"/>
    </row>
    <row r="514" spans="5:5" ht="15.75" customHeight="1" x14ac:dyDescent="0.25">
      <c r="E514" s="419"/>
    </row>
    <row r="515" spans="5:5" ht="15.75" customHeight="1" x14ac:dyDescent="0.25">
      <c r="E515" s="419"/>
    </row>
    <row r="516" spans="5:5" ht="15.75" customHeight="1" x14ac:dyDescent="0.25">
      <c r="E516" s="419"/>
    </row>
    <row r="517" spans="5:5" ht="15.75" customHeight="1" x14ac:dyDescent="0.25">
      <c r="E517" s="419"/>
    </row>
    <row r="518" spans="5:5" ht="15.75" customHeight="1" x14ac:dyDescent="0.25">
      <c r="E518" s="419"/>
    </row>
    <row r="519" spans="5:5" ht="15.75" customHeight="1" x14ac:dyDescent="0.25">
      <c r="E519" s="419"/>
    </row>
    <row r="520" spans="5:5" ht="15.75" customHeight="1" x14ac:dyDescent="0.25">
      <c r="E520" s="419"/>
    </row>
    <row r="521" spans="5:5" ht="15.75" customHeight="1" x14ac:dyDescent="0.25">
      <c r="E521" s="419"/>
    </row>
    <row r="522" spans="5:5" ht="15.75" customHeight="1" x14ac:dyDescent="0.25">
      <c r="E522" s="419"/>
    </row>
    <row r="523" spans="5:5" ht="15.75" customHeight="1" x14ac:dyDescent="0.25">
      <c r="E523" s="419"/>
    </row>
    <row r="524" spans="5:5" ht="15.75" customHeight="1" x14ac:dyDescent="0.25">
      <c r="E524" s="419"/>
    </row>
    <row r="525" spans="5:5" ht="15.75" customHeight="1" x14ac:dyDescent="0.25">
      <c r="E525" s="419"/>
    </row>
    <row r="526" spans="5:5" ht="15.75" customHeight="1" x14ac:dyDescent="0.25">
      <c r="E526" s="419"/>
    </row>
    <row r="527" spans="5:5" ht="15.75" customHeight="1" x14ac:dyDescent="0.25">
      <c r="E527" s="419"/>
    </row>
    <row r="528" spans="5:5" ht="15.75" customHeight="1" x14ac:dyDescent="0.25">
      <c r="E528" s="419"/>
    </row>
    <row r="529" spans="5:5" ht="15.75" customHeight="1" x14ac:dyDescent="0.25">
      <c r="E529" s="419"/>
    </row>
    <row r="530" spans="5:5" ht="15.75" customHeight="1" x14ac:dyDescent="0.25">
      <c r="E530" s="419"/>
    </row>
    <row r="531" spans="5:5" ht="15.75" customHeight="1" x14ac:dyDescent="0.25">
      <c r="E531" s="419"/>
    </row>
    <row r="532" spans="5:5" ht="15.75" customHeight="1" x14ac:dyDescent="0.25">
      <c r="E532" s="419"/>
    </row>
    <row r="533" spans="5:5" ht="15.75" customHeight="1" x14ac:dyDescent="0.25">
      <c r="E533" s="419"/>
    </row>
    <row r="534" spans="5:5" ht="15.75" customHeight="1" x14ac:dyDescent="0.25">
      <c r="E534" s="419"/>
    </row>
    <row r="535" spans="5:5" ht="15.75" customHeight="1" x14ac:dyDescent="0.25">
      <c r="E535" s="419"/>
    </row>
    <row r="536" spans="5:5" ht="15.75" customHeight="1" x14ac:dyDescent="0.25">
      <c r="E536" s="419"/>
    </row>
    <row r="537" spans="5:5" ht="15.75" customHeight="1" x14ac:dyDescent="0.25">
      <c r="E537" s="419"/>
    </row>
    <row r="538" spans="5:5" ht="15.75" customHeight="1" x14ac:dyDescent="0.25">
      <c r="E538" s="419"/>
    </row>
    <row r="539" spans="5:5" ht="15.75" customHeight="1" x14ac:dyDescent="0.25">
      <c r="E539" s="419"/>
    </row>
    <row r="540" spans="5:5" ht="15.75" customHeight="1" x14ac:dyDescent="0.25">
      <c r="E540" s="419"/>
    </row>
    <row r="541" spans="5:5" ht="15.75" customHeight="1" x14ac:dyDescent="0.25">
      <c r="E541" s="419"/>
    </row>
    <row r="542" spans="5:5" ht="15.75" customHeight="1" x14ac:dyDescent="0.25">
      <c r="E542" s="419"/>
    </row>
    <row r="543" spans="5:5" ht="15.75" customHeight="1" x14ac:dyDescent="0.25">
      <c r="E543" s="419"/>
    </row>
    <row r="544" spans="5:5" ht="15.75" customHeight="1" x14ac:dyDescent="0.25">
      <c r="E544" s="419"/>
    </row>
    <row r="545" spans="5:5" ht="15.75" customHeight="1" x14ac:dyDescent="0.25">
      <c r="E545" s="419"/>
    </row>
    <row r="546" spans="5:5" ht="15.75" customHeight="1" x14ac:dyDescent="0.25">
      <c r="E546" s="419"/>
    </row>
    <row r="547" spans="5:5" ht="15.75" customHeight="1" x14ac:dyDescent="0.25">
      <c r="E547" s="419"/>
    </row>
    <row r="548" spans="5:5" ht="15.75" customHeight="1" x14ac:dyDescent="0.25">
      <c r="E548" s="419"/>
    </row>
    <row r="549" spans="5:5" ht="15.75" customHeight="1" x14ac:dyDescent="0.25">
      <c r="E549" s="419"/>
    </row>
    <row r="550" spans="5:5" ht="15.75" customHeight="1" x14ac:dyDescent="0.25">
      <c r="E550" s="419"/>
    </row>
    <row r="551" spans="5:5" ht="15.75" customHeight="1" x14ac:dyDescent="0.25">
      <c r="E551" s="419"/>
    </row>
    <row r="552" spans="5:5" ht="15.75" customHeight="1" x14ac:dyDescent="0.25">
      <c r="E552" s="419"/>
    </row>
    <row r="553" spans="5:5" ht="15.75" customHeight="1" x14ac:dyDescent="0.25">
      <c r="E553" s="419"/>
    </row>
    <row r="554" spans="5:5" ht="15.75" customHeight="1" x14ac:dyDescent="0.25">
      <c r="E554" s="419"/>
    </row>
    <row r="555" spans="5:5" ht="15.75" customHeight="1" x14ac:dyDescent="0.25">
      <c r="E555" s="419"/>
    </row>
    <row r="556" spans="5:5" ht="15.75" customHeight="1" x14ac:dyDescent="0.25">
      <c r="E556" s="419"/>
    </row>
    <row r="557" spans="5:5" ht="15.75" customHeight="1" x14ac:dyDescent="0.25">
      <c r="E557" s="419"/>
    </row>
    <row r="558" spans="5:5" ht="15.75" customHeight="1" x14ac:dyDescent="0.25">
      <c r="E558" s="419"/>
    </row>
    <row r="559" spans="5:5" ht="15.75" customHeight="1" x14ac:dyDescent="0.25">
      <c r="E559" s="419"/>
    </row>
    <row r="560" spans="5:5" ht="15.75" customHeight="1" x14ac:dyDescent="0.25">
      <c r="E560" s="419"/>
    </row>
    <row r="561" spans="5:5" ht="15.75" customHeight="1" x14ac:dyDescent="0.25">
      <c r="E561" s="419"/>
    </row>
    <row r="562" spans="5:5" ht="15.75" customHeight="1" x14ac:dyDescent="0.25">
      <c r="E562" s="419"/>
    </row>
    <row r="563" spans="5:5" ht="15.75" customHeight="1" x14ac:dyDescent="0.25">
      <c r="E563" s="419"/>
    </row>
    <row r="564" spans="5:5" ht="15.75" customHeight="1" x14ac:dyDescent="0.25">
      <c r="E564" s="419"/>
    </row>
    <row r="565" spans="5:5" ht="15.75" customHeight="1" x14ac:dyDescent="0.25">
      <c r="E565" s="419"/>
    </row>
    <row r="566" spans="5:5" ht="15.75" customHeight="1" x14ac:dyDescent="0.25">
      <c r="E566" s="419"/>
    </row>
    <row r="567" spans="5:5" ht="15.75" customHeight="1" x14ac:dyDescent="0.25">
      <c r="E567" s="419"/>
    </row>
    <row r="568" spans="5:5" ht="15.75" customHeight="1" x14ac:dyDescent="0.25">
      <c r="E568" s="419"/>
    </row>
    <row r="569" spans="5:5" ht="15.75" customHeight="1" x14ac:dyDescent="0.25">
      <c r="E569" s="419"/>
    </row>
    <row r="570" spans="5:5" ht="15.75" customHeight="1" x14ac:dyDescent="0.25">
      <c r="E570" s="419"/>
    </row>
    <row r="571" spans="5:5" ht="15.75" customHeight="1" x14ac:dyDescent="0.25">
      <c r="E571" s="419"/>
    </row>
    <row r="572" spans="5:5" ht="15.75" customHeight="1" x14ac:dyDescent="0.25">
      <c r="E572" s="419"/>
    </row>
    <row r="573" spans="5:5" ht="15.75" customHeight="1" x14ac:dyDescent="0.25">
      <c r="E573" s="419"/>
    </row>
    <row r="574" spans="5:5" ht="15.75" customHeight="1" x14ac:dyDescent="0.25">
      <c r="E574" s="419"/>
    </row>
    <row r="575" spans="5:5" ht="15.75" customHeight="1" x14ac:dyDescent="0.25">
      <c r="E575" s="419"/>
    </row>
    <row r="576" spans="5:5" ht="15.75" customHeight="1" x14ac:dyDescent="0.25">
      <c r="E576" s="419"/>
    </row>
    <row r="577" spans="5:5" ht="15.75" customHeight="1" x14ac:dyDescent="0.25">
      <c r="E577" s="419"/>
    </row>
    <row r="578" spans="5:5" ht="15.75" customHeight="1" x14ac:dyDescent="0.25">
      <c r="E578" s="419"/>
    </row>
    <row r="579" spans="5:5" ht="15.75" customHeight="1" x14ac:dyDescent="0.25">
      <c r="E579" s="419"/>
    </row>
    <row r="580" spans="5:5" ht="15.75" customHeight="1" x14ac:dyDescent="0.25">
      <c r="E580" s="419"/>
    </row>
    <row r="581" spans="5:5" ht="15.75" customHeight="1" x14ac:dyDescent="0.25">
      <c r="E581" s="419"/>
    </row>
    <row r="582" spans="5:5" ht="15.75" customHeight="1" x14ac:dyDescent="0.25">
      <c r="E582" s="419"/>
    </row>
    <row r="583" spans="5:5" ht="15.75" customHeight="1" x14ac:dyDescent="0.25">
      <c r="E583" s="419"/>
    </row>
    <row r="584" spans="5:5" ht="15.75" customHeight="1" x14ac:dyDescent="0.25">
      <c r="E584" s="419"/>
    </row>
    <row r="585" spans="5:5" ht="15.75" customHeight="1" x14ac:dyDescent="0.25">
      <c r="E585" s="419"/>
    </row>
    <row r="586" spans="5:5" ht="15.75" customHeight="1" x14ac:dyDescent="0.25">
      <c r="E586" s="419"/>
    </row>
    <row r="587" spans="5:5" ht="15.75" customHeight="1" x14ac:dyDescent="0.25">
      <c r="E587" s="419"/>
    </row>
    <row r="588" spans="5:5" ht="15.75" customHeight="1" x14ac:dyDescent="0.25">
      <c r="E588" s="419"/>
    </row>
    <row r="589" spans="5:5" ht="15.75" customHeight="1" x14ac:dyDescent="0.25">
      <c r="E589" s="419"/>
    </row>
    <row r="590" spans="5:5" ht="15.75" customHeight="1" x14ac:dyDescent="0.25">
      <c r="E590" s="419"/>
    </row>
    <row r="591" spans="5:5" ht="15.75" customHeight="1" x14ac:dyDescent="0.25">
      <c r="E591" s="419"/>
    </row>
    <row r="592" spans="5:5" ht="15.75" customHeight="1" x14ac:dyDescent="0.25">
      <c r="E592" s="419"/>
    </row>
    <row r="593" spans="5:5" ht="15.75" customHeight="1" x14ac:dyDescent="0.25">
      <c r="E593" s="419"/>
    </row>
    <row r="594" spans="5:5" ht="15.75" customHeight="1" x14ac:dyDescent="0.25">
      <c r="E594" s="419"/>
    </row>
    <row r="595" spans="5:5" ht="15.75" customHeight="1" x14ac:dyDescent="0.25">
      <c r="E595" s="419"/>
    </row>
    <row r="596" spans="5:5" ht="15.75" customHeight="1" x14ac:dyDescent="0.25">
      <c r="E596" s="419"/>
    </row>
    <row r="597" spans="5:5" ht="15.75" customHeight="1" x14ac:dyDescent="0.25">
      <c r="E597" s="419"/>
    </row>
    <row r="598" spans="5:5" ht="15.75" customHeight="1" x14ac:dyDescent="0.25">
      <c r="E598" s="419"/>
    </row>
    <row r="599" spans="5:5" ht="15.75" customHeight="1" x14ac:dyDescent="0.25">
      <c r="E599" s="419"/>
    </row>
    <row r="600" spans="5:5" ht="15.75" customHeight="1" x14ac:dyDescent="0.25">
      <c r="E600" s="419"/>
    </row>
    <row r="601" spans="5:5" ht="15.75" customHeight="1" x14ac:dyDescent="0.25">
      <c r="E601" s="419"/>
    </row>
    <row r="602" spans="5:5" ht="15.75" customHeight="1" x14ac:dyDescent="0.25">
      <c r="E602" s="419"/>
    </row>
    <row r="603" spans="5:5" ht="15.75" customHeight="1" x14ac:dyDescent="0.25">
      <c r="E603" s="419"/>
    </row>
    <row r="604" spans="5:5" ht="15.75" customHeight="1" x14ac:dyDescent="0.25">
      <c r="E604" s="419"/>
    </row>
    <row r="605" spans="5:5" ht="15.75" customHeight="1" x14ac:dyDescent="0.25">
      <c r="E605" s="419"/>
    </row>
    <row r="606" spans="5:5" ht="15.75" customHeight="1" x14ac:dyDescent="0.25">
      <c r="E606" s="419"/>
    </row>
    <row r="607" spans="5:5" ht="15.75" customHeight="1" x14ac:dyDescent="0.25">
      <c r="E607" s="419"/>
    </row>
    <row r="608" spans="5:5" ht="15.75" customHeight="1" x14ac:dyDescent="0.25">
      <c r="E608" s="419"/>
    </row>
    <row r="609" spans="5:5" ht="15.75" customHeight="1" x14ac:dyDescent="0.25">
      <c r="E609" s="419"/>
    </row>
    <row r="610" spans="5:5" ht="15.75" customHeight="1" x14ac:dyDescent="0.25">
      <c r="E610" s="419"/>
    </row>
    <row r="611" spans="5:5" ht="15.75" customHeight="1" x14ac:dyDescent="0.25">
      <c r="E611" s="419"/>
    </row>
    <row r="612" spans="5:5" ht="15.75" customHeight="1" x14ac:dyDescent="0.25">
      <c r="E612" s="419"/>
    </row>
    <row r="613" spans="5:5" ht="15.75" customHeight="1" x14ac:dyDescent="0.25">
      <c r="E613" s="419"/>
    </row>
    <row r="614" spans="5:5" ht="15.75" customHeight="1" x14ac:dyDescent="0.25">
      <c r="E614" s="419"/>
    </row>
    <row r="615" spans="5:5" ht="15.75" customHeight="1" x14ac:dyDescent="0.25">
      <c r="E615" s="419"/>
    </row>
    <row r="616" spans="5:5" ht="15.75" customHeight="1" x14ac:dyDescent="0.25">
      <c r="E616" s="419"/>
    </row>
    <row r="617" spans="5:5" ht="15.75" customHeight="1" x14ac:dyDescent="0.25">
      <c r="E617" s="419"/>
    </row>
    <row r="618" spans="5:5" ht="15.75" customHeight="1" x14ac:dyDescent="0.25">
      <c r="E618" s="419"/>
    </row>
    <row r="619" spans="5:5" ht="15.75" customHeight="1" x14ac:dyDescent="0.25">
      <c r="E619" s="419"/>
    </row>
    <row r="620" spans="5:5" ht="15.75" customHeight="1" x14ac:dyDescent="0.25">
      <c r="E620" s="419"/>
    </row>
    <row r="621" spans="5:5" ht="15.75" customHeight="1" x14ac:dyDescent="0.25">
      <c r="E621" s="419"/>
    </row>
    <row r="622" spans="5:5" ht="15.75" customHeight="1" x14ac:dyDescent="0.25">
      <c r="E622" s="419"/>
    </row>
    <row r="623" spans="5:5" ht="15.75" customHeight="1" x14ac:dyDescent="0.25">
      <c r="E623" s="419"/>
    </row>
    <row r="624" spans="5:5" ht="15.75" customHeight="1" x14ac:dyDescent="0.25">
      <c r="E624" s="419"/>
    </row>
    <row r="625" spans="5:5" ht="15.75" customHeight="1" x14ac:dyDescent="0.25">
      <c r="E625" s="419"/>
    </row>
    <row r="626" spans="5:5" ht="15.75" customHeight="1" x14ac:dyDescent="0.25">
      <c r="E626" s="419"/>
    </row>
    <row r="627" spans="5:5" ht="15.75" customHeight="1" x14ac:dyDescent="0.25">
      <c r="E627" s="419"/>
    </row>
    <row r="628" spans="5:5" ht="15.75" customHeight="1" x14ac:dyDescent="0.25">
      <c r="E628" s="419"/>
    </row>
    <row r="629" spans="5:5" ht="15.75" customHeight="1" x14ac:dyDescent="0.25">
      <c r="E629" s="419"/>
    </row>
    <row r="630" spans="5:5" ht="15.75" customHeight="1" x14ac:dyDescent="0.25">
      <c r="E630" s="419"/>
    </row>
    <row r="631" spans="5:5" ht="15.75" customHeight="1" x14ac:dyDescent="0.25">
      <c r="E631" s="419"/>
    </row>
    <row r="632" spans="5:5" ht="15.75" customHeight="1" x14ac:dyDescent="0.25">
      <c r="E632" s="419"/>
    </row>
    <row r="633" spans="5:5" ht="15.75" customHeight="1" x14ac:dyDescent="0.25">
      <c r="E633" s="419"/>
    </row>
    <row r="634" spans="5:5" ht="15.75" customHeight="1" x14ac:dyDescent="0.25">
      <c r="E634" s="419"/>
    </row>
    <row r="635" spans="5:5" ht="15.75" customHeight="1" x14ac:dyDescent="0.25">
      <c r="E635" s="419"/>
    </row>
    <row r="636" spans="5:5" ht="15.75" customHeight="1" x14ac:dyDescent="0.25">
      <c r="E636" s="419"/>
    </row>
    <row r="637" spans="5:5" ht="15.75" customHeight="1" x14ac:dyDescent="0.25">
      <c r="E637" s="419"/>
    </row>
    <row r="638" spans="5:5" ht="15.75" customHeight="1" x14ac:dyDescent="0.25">
      <c r="E638" s="419"/>
    </row>
    <row r="639" spans="5:5" ht="15.75" customHeight="1" x14ac:dyDescent="0.25">
      <c r="E639" s="419"/>
    </row>
    <row r="640" spans="5:5" ht="15.75" customHeight="1" x14ac:dyDescent="0.25">
      <c r="E640" s="419"/>
    </row>
    <row r="641" spans="5:5" ht="15.75" customHeight="1" x14ac:dyDescent="0.25">
      <c r="E641" s="419"/>
    </row>
    <row r="642" spans="5:5" ht="15.75" customHeight="1" x14ac:dyDescent="0.25">
      <c r="E642" s="419"/>
    </row>
    <row r="643" spans="5:5" ht="15.75" customHeight="1" x14ac:dyDescent="0.25">
      <c r="E643" s="419"/>
    </row>
    <row r="644" spans="5:5" ht="15.75" customHeight="1" x14ac:dyDescent="0.25">
      <c r="E644" s="419"/>
    </row>
    <row r="645" spans="5:5" ht="15.75" customHeight="1" x14ac:dyDescent="0.25">
      <c r="E645" s="419"/>
    </row>
    <row r="646" spans="5:5" ht="15.75" customHeight="1" x14ac:dyDescent="0.25">
      <c r="E646" s="419"/>
    </row>
    <row r="647" spans="5:5" ht="15.75" customHeight="1" x14ac:dyDescent="0.25">
      <c r="E647" s="419"/>
    </row>
    <row r="648" spans="5:5" ht="15.75" customHeight="1" x14ac:dyDescent="0.25">
      <c r="E648" s="419"/>
    </row>
    <row r="649" spans="5:5" ht="15.75" customHeight="1" x14ac:dyDescent="0.25">
      <c r="E649" s="419"/>
    </row>
    <row r="650" spans="5:5" ht="15.75" customHeight="1" x14ac:dyDescent="0.25">
      <c r="E650" s="419"/>
    </row>
    <row r="651" spans="5:5" ht="15.75" customHeight="1" x14ac:dyDescent="0.25">
      <c r="E651" s="419"/>
    </row>
    <row r="652" spans="5:5" ht="15.75" customHeight="1" x14ac:dyDescent="0.25">
      <c r="E652" s="419"/>
    </row>
    <row r="653" spans="5:5" ht="15.75" customHeight="1" x14ac:dyDescent="0.25">
      <c r="E653" s="419"/>
    </row>
    <row r="654" spans="5:5" ht="15.75" customHeight="1" x14ac:dyDescent="0.25">
      <c r="E654" s="419"/>
    </row>
    <row r="655" spans="5:5" ht="15.75" customHeight="1" x14ac:dyDescent="0.25">
      <c r="E655" s="419"/>
    </row>
    <row r="656" spans="5:5" ht="15.75" customHeight="1" x14ac:dyDescent="0.25">
      <c r="E656" s="419"/>
    </row>
    <row r="657" spans="5:5" ht="15.75" customHeight="1" x14ac:dyDescent="0.25">
      <c r="E657" s="419"/>
    </row>
    <row r="658" spans="5:5" ht="15.75" customHeight="1" x14ac:dyDescent="0.25">
      <c r="E658" s="419"/>
    </row>
    <row r="659" spans="5:5" ht="15.75" customHeight="1" x14ac:dyDescent="0.25">
      <c r="E659" s="419"/>
    </row>
    <row r="660" spans="5:5" ht="15.75" customHeight="1" x14ac:dyDescent="0.25">
      <c r="E660" s="419"/>
    </row>
    <row r="661" spans="5:5" ht="15.75" customHeight="1" x14ac:dyDescent="0.25">
      <c r="E661" s="419"/>
    </row>
    <row r="662" spans="5:5" ht="15.75" customHeight="1" x14ac:dyDescent="0.25">
      <c r="E662" s="419"/>
    </row>
    <row r="663" spans="5:5" ht="15.75" customHeight="1" x14ac:dyDescent="0.25">
      <c r="E663" s="419"/>
    </row>
    <row r="664" spans="5:5" ht="15.75" customHeight="1" x14ac:dyDescent="0.25">
      <c r="E664" s="419"/>
    </row>
    <row r="665" spans="5:5" ht="15.75" customHeight="1" x14ac:dyDescent="0.25">
      <c r="E665" s="419"/>
    </row>
    <row r="666" spans="5:5" ht="15.75" customHeight="1" x14ac:dyDescent="0.25">
      <c r="E666" s="419"/>
    </row>
    <row r="667" spans="5:5" ht="15.75" customHeight="1" x14ac:dyDescent="0.25">
      <c r="E667" s="419"/>
    </row>
    <row r="668" spans="5:5" ht="15.75" customHeight="1" x14ac:dyDescent="0.25">
      <c r="E668" s="419"/>
    </row>
    <row r="669" spans="5:5" ht="15.75" customHeight="1" x14ac:dyDescent="0.25">
      <c r="E669" s="419"/>
    </row>
    <row r="670" spans="5:5" ht="15.75" customHeight="1" x14ac:dyDescent="0.25">
      <c r="E670" s="419"/>
    </row>
    <row r="671" spans="5:5" ht="15.75" customHeight="1" x14ac:dyDescent="0.25">
      <c r="E671" s="419"/>
    </row>
    <row r="672" spans="5:5" ht="15.75" customHeight="1" x14ac:dyDescent="0.25">
      <c r="E672" s="419"/>
    </row>
    <row r="673" spans="5:5" ht="15.75" customHeight="1" x14ac:dyDescent="0.25">
      <c r="E673" s="419"/>
    </row>
    <row r="674" spans="5:5" ht="15.75" customHeight="1" x14ac:dyDescent="0.25">
      <c r="E674" s="419"/>
    </row>
    <row r="675" spans="5:5" ht="15.75" customHeight="1" x14ac:dyDescent="0.25">
      <c r="E675" s="419"/>
    </row>
    <row r="676" spans="5:5" ht="15.75" customHeight="1" x14ac:dyDescent="0.25">
      <c r="E676" s="419"/>
    </row>
    <row r="677" spans="5:5" ht="15.75" customHeight="1" x14ac:dyDescent="0.25">
      <c r="E677" s="419"/>
    </row>
    <row r="678" spans="5:5" ht="15.75" customHeight="1" x14ac:dyDescent="0.25">
      <c r="E678" s="419"/>
    </row>
    <row r="679" spans="5:5" ht="15.75" customHeight="1" x14ac:dyDescent="0.25">
      <c r="E679" s="419"/>
    </row>
    <row r="680" spans="5:5" ht="15.75" customHeight="1" x14ac:dyDescent="0.25">
      <c r="E680" s="419"/>
    </row>
    <row r="681" spans="5:5" ht="15.75" customHeight="1" x14ac:dyDescent="0.25">
      <c r="E681" s="419"/>
    </row>
    <row r="682" spans="5:5" ht="15.75" customHeight="1" x14ac:dyDescent="0.25">
      <c r="E682" s="419"/>
    </row>
    <row r="683" spans="5:5" ht="15.75" customHeight="1" x14ac:dyDescent="0.25">
      <c r="E683" s="419"/>
    </row>
    <row r="684" spans="5:5" ht="15.75" customHeight="1" x14ac:dyDescent="0.25">
      <c r="E684" s="419"/>
    </row>
    <row r="685" spans="5:5" ht="15.75" customHeight="1" x14ac:dyDescent="0.25">
      <c r="E685" s="419"/>
    </row>
    <row r="686" spans="5:5" ht="15.75" customHeight="1" x14ac:dyDescent="0.25">
      <c r="E686" s="419"/>
    </row>
    <row r="687" spans="5:5" ht="15.75" customHeight="1" x14ac:dyDescent="0.25">
      <c r="E687" s="419"/>
    </row>
    <row r="688" spans="5:5" ht="15.75" customHeight="1" x14ac:dyDescent="0.25">
      <c r="E688" s="419"/>
    </row>
    <row r="689" spans="5:5" ht="15.75" customHeight="1" x14ac:dyDescent="0.25">
      <c r="E689" s="419"/>
    </row>
    <row r="690" spans="5:5" ht="15.75" customHeight="1" x14ac:dyDescent="0.25">
      <c r="E690" s="419"/>
    </row>
    <row r="691" spans="5:5" ht="15.75" customHeight="1" x14ac:dyDescent="0.25">
      <c r="E691" s="419"/>
    </row>
    <row r="692" spans="5:5" ht="15.75" customHeight="1" x14ac:dyDescent="0.25">
      <c r="E692" s="419"/>
    </row>
    <row r="693" spans="5:5" ht="15.75" customHeight="1" x14ac:dyDescent="0.25">
      <c r="E693" s="419"/>
    </row>
    <row r="694" spans="5:5" ht="15.75" customHeight="1" x14ac:dyDescent="0.25">
      <c r="E694" s="419"/>
    </row>
    <row r="695" spans="5:5" ht="15.75" customHeight="1" x14ac:dyDescent="0.25">
      <c r="E695" s="419"/>
    </row>
    <row r="696" spans="5:5" ht="15.75" customHeight="1" x14ac:dyDescent="0.25">
      <c r="E696" s="419"/>
    </row>
    <row r="697" spans="5:5" ht="15.75" customHeight="1" x14ac:dyDescent="0.25">
      <c r="E697" s="419"/>
    </row>
    <row r="698" spans="5:5" ht="15.75" customHeight="1" x14ac:dyDescent="0.25">
      <c r="E698" s="419"/>
    </row>
    <row r="699" spans="5:5" ht="15.75" customHeight="1" x14ac:dyDescent="0.25">
      <c r="E699" s="419"/>
    </row>
    <row r="700" spans="5:5" ht="15.75" customHeight="1" x14ac:dyDescent="0.25">
      <c r="E700" s="419"/>
    </row>
    <row r="701" spans="5:5" ht="15.75" customHeight="1" x14ac:dyDescent="0.25">
      <c r="E701" s="419"/>
    </row>
    <row r="702" spans="5:5" ht="15.75" customHeight="1" x14ac:dyDescent="0.25">
      <c r="E702" s="419"/>
    </row>
    <row r="703" spans="5:5" ht="15.75" customHeight="1" x14ac:dyDescent="0.25">
      <c r="E703" s="419"/>
    </row>
    <row r="704" spans="5:5" ht="15.75" customHeight="1" x14ac:dyDescent="0.25">
      <c r="E704" s="419"/>
    </row>
    <row r="705" spans="5:5" ht="15.75" customHeight="1" x14ac:dyDescent="0.25">
      <c r="E705" s="419"/>
    </row>
    <row r="706" spans="5:5" ht="15.75" customHeight="1" x14ac:dyDescent="0.25">
      <c r="E706" s="419"/>
    </row>
    <row r="707" spans="5:5" ht="15.75" customHeight="1" x14ac:dyDescent="0.25">
      <c r="E707" s="419"/>
    </row>
    <row r="708" spans="5:5" ht="15.75" customHeight="1" x14ac:dyDescent="0.25">
      <c r="E708" s="419"/>
    </row>
    <row r="709" spans="5:5" ht="15.75" customHeight="1" x14ac:dyDescent="0.25">
      <c r="E709" s="419"/>
    </row>
    <row r="710" spans="5:5" ht="15.75" customHeight="1" x14ac:dyDescent="0.25">
      <c r="E710" s="419"/>
    </row>
    <row r="711" spans="5:5" ht="15.75" customHeight="1" x14ac:dyDescent="0.25">
      <c r="E711" s="419"/>
    </row>
    <row r="712" spans="5:5" ht="15.75" customHeight="1" x14ac:dyDescent="0.25">
      <c r="E712" s="419"/>
    </row>
    <row r="713" spans="5:5" ht="15.75" customHeight="1" x14ac:dyDescent="0.25">
      <c r="E713" s="419"/>
    </row>
    <row r="714" spans="5:5" ht="15.75" customHeight="1" x14ac:dyDescent="0.25">
      <c r="E714" s="419"/>
    </row>
    <row r="715" spans="5:5" ht="15.75" customHeight="1" x14ac:dyDescent="0.25">
      <c r="E715" s="419"/>
    </row>
    <row r="716" spans="5:5" ht="15.75" customHeight="1" x14ac:dyDescent="0.25">
      <c r="E716" s="419"/>
    </row>
    <row r="717" spans="5:5" ht="15.75" customHeight="1" x14ac:dyDescent="0.25">
      <c r="E717" s="419"/>
    </row>
    <row r="718" spans="5:5" ht="15.75" customHeight="1" x14ac:dyDescent="0.25">
      <c r="E718" s="419"/>
    </row>
    <row r="719" spans="5:5" ht="15.75" customHeight="1" x14ac:dyDescent="0.25">
      <c r="E719" s="419"/>
    </row>
    <row r="720" spans="5:5" ht="15.75" customHeight="1" x14ac:dyDescent="0.25">
      <c r="E720" s="419"/>
    </row>
    <row r="721" spans="5:5" ht="15.75" customHeight="1" x14ac:dyDescent="0.25">
      <c r="E721" s="419"/>
    </row>
    <row r="722" spans="5:5" ht="15.75" customHeight="1" x14ac:dyDescent="0.25">
      <c r="E722" s="419"/>
    </row>
    <row r="723" spans="5:5" ht="15.75" customHeight="1" x14ac:dyDescent="0.25">
      <c r="E723" s="419"/>
    </row>
    <row r="724" spans="5:5" ht="15.75" customHeight="1" x14ac:dyDescent="0.25">
      <c r="E724" s="419"/>
    </row>
    <row r="725" spans="5:5" ht="15.75" customHeight="1" x14ac:dyDescent="0.25">
      <c r="E725" s="419"/>
    </row>
    <row r="726" spans="5:5" ht="15.75" customHeight="1" x14ac:dyDescent="0.25">
      <c r="E726" s="419"/>
    </row>
    <row r="727" spans="5:5" ht="15.75" customHeight="1" x14ac:dyDescent="0.25">
      <c r="E727" s="419"/>
    </row>
    <row r="728" spans="5:5" ht="15.75" customHeight="1" x14ac:dyDescent="0.25">
      <c r="E728" s="419"/>
    </row>
    <row r="729" spans="5:5" ht="15.75" customHeight="1" x14ac:dyDescent="0.25">
      <c r="E729" s="419"/>
    </row>
    <row r="730" spans="5:5" ht="15.75" customHeight="1" x14ac:dyDescent="0.25">
      <c r="E730" s="419"/>
    </row>
    <row r="731" spans="5:5" ht="15.75" customHeight="1" x14ac:dyDescent="0.25">
      <c r="E731" s="419"/>
    </row>
    <row r="732" spans="5:5" ht="15.75" customHeight="1" x14ac:dyDescent="0.25">
      <c r="E732" s="419"/>
    </row>
    <row r="733" spans="5:5" ht="15.75" customHeight="1" x14ac:dyDescent="0.25">
      <c r="E733" s="419"/>
    </row>
    <row r="734" spans="5:5" ht="15.75" customHeight="1" x14ac:dyDescent="0.25">
      <c r="E734" s="419"/>
    </row>
    <row r="735" spans="5:5" ht="15.75" customHeight="1" x14ac:dyDescent="0.25">
      <c r="E735" s="419"/>
    </row>
    <row r="736" spans="5:5" ht="15.75" customHeight="1" x14ac:dyDescent="0.25">
      <c r="E736" s="419"/>
    </row>
    <row r="737" spans="5:5" ht="15.75" customHeight="1" x14ac:dyDescent="0.25">
      <c r="E737" s="419"/>
    </row>
    <row r="738" spans="5:5" ht="15.75" customHeight="1" x14ac:dyDescent="0.25">
      <c r="E738" s="419"/>
    </row>
    <row r="739" spans="5:5" ht="15.75" customHeight="1" x14ac:dyDescent="0.25">
      <c r="E739" s="419"/>
    </row>
    <row r="740" spans="5:5" ht="15.75" customHeight="1" x14ac:dyDescent="0.25">
      <c r="E740" s="419"/>
    </row>
    <row r="741" spans="5:5" ht="15.75" customHeight="1" x14ac:dyDescent="0.25">
      <c r="E741" s="419"/>
    </row>
    <row r="742" spans="5:5" ht="15.75" customHeight="1" x14ac:dyDescent="0.25">
      <c r="E742" s="419"/>
    </row>
    <row r="743" spans="5:5" ht="15.75" customHeight="1" x14ac:dyDescent="0.25">
      <c r="E743" s="419"/>
    </row>
    <row r="744" spans="5:5" ht="15.75" customHeight="1" x14ac:dyDescent="0.25">
      <c r="E744" s="419"/>
    </row>
    <row r="745" spans="5:5" ht="15.75" customHeight="1" x14ac:dyDescent="0.25">
      <c r="E745" s="419"/>
    </row>
    <row r="746" spans="5:5" ht="15.75" customHeight="1" x14ac:dyDescent="0.25">
      <c r="E746" s="419"/>
    </row>
    <row r="747" spans="5:5" ht="15.75" customHeight="1" x14ac:dyDescent="0.25">
      <c r="E747" s="419"/>
    </row>
    <row r="748" spans="5:5" ht="15.75" customHeight="1" x14ac:dyDescent="0.25">
      <c r="E748" s="419"/>
    </row>
    <row r="749" spans="5:5" ht="15.75" customHeight="1" x14ac:dyDescent="0.25">
      <c r="E749" s="419"/>
    </row>
    <row r="750" spans="5:5" ht="15.75" customHeight="1" x14ac:dyDescent="0.25">
      <c r="E750" s="419"/>
    </row>
    <row r="751" spans="5:5" ht="15.75" customHeight="1" x14ac:dyDescent="0.25">
      <c r="E751" s="419"/>
    </row>
    <row r="752" spans="5:5" ht="15.75" customHeight="1" x14ac:dyDescent="0.25">
      <c r="E752" s="419"/>
    </row>
    <row r="753" spans="5:5" ht="15.75" customHeight="1" x14ac:dyDescent="0.25">
      <c r="E753" s="419"/>
    </row>
    <row r="754" spans="5:5" ht="15.75" customHeight="1" x14ac:dyDescent="0.25">
      <c r="E754" s="419"/>
    </row>
    <row r="755" spans="5:5" ht="15.75" customHeight="1" x14ac:dyDescent="0.25">
      <c r="E755" s="419"/>
    </row>
    <row r="756" spans="5:5" ht="15.75" customHeight="1" x14ac:dyDescent="0.25">
      <c r="E756" s="419"/>
    </row>
    <row r="757" spans="5:5" ht="15.75" customHeight="1" x14ac:dyDescent="0.25">
      <c r="E757" s="419"/>
    </row>
    <row r="758" spans="5:5" ht="15.75" customHeight="1" x14ac:dyDescent="0.25">
      <c r="E758" s="419"/>
    </row>
    <row r="759" spans="5:5" ht="15.75" customHeight="1" x14ac:dyDescent="0.25">
      <c r="E759" s="419"/>
    </row>
    <row r="760" spans="5:5" ht="15.75" customHeight="1" x14ac:dyDescent="0.25">
      <c r="E760" s="419"/>
    </row>
    <row r="761" spans="5:5" ht="15.75" customHeight="1" x14ac:dyDescent="0.25">
      <c r="E761" s="419"/>
    </row>
    <row r="762" spans="5:5" ht="15.75" customHeight="1" x14ac:dyDescent="0.25">
      <c r="E762" s="419"/>
    </row>
    <row r="763" spans="5:5" ht="15.75" customHeight="1" x14ac:dyDescent="0.25">
      <c r="E763" s="419"/>
    </row>
    <row r="764" spans="5:5" ht="15.75" customHeight="1" x14ac:dyDescent="0.25">
      <c r="E764" s="419"/>
    </row>
    <row r="765" spans="5:5" ht="15.75" customHeight="1" x14ac:dyDescent="0.25">
      <c r="E765" s="419"/>
    </row>
    <row r="766" spans="5:5" ht="15.75" customHeight="1" x14ac:dyDescent="0.25">
      <c r="E766" s="419"/>
    </row>
    <row r="767" spans="5:5" ht="15.75" customHeight="1" x14ac:dyDescent="0.25">
      <c r="E767" s="419"/>
    </row>
    <row r="768" spans="5:5" ht="15.75" customHeight="1" x14ac:dyDescent="0.25">
      <c r="E768" s="419"/>
    </row>
    <row r="769" spans="5:5" ht="15.75" customHeight="1" x14ac:dyDescent="0.25">
      <c r="E769" s="419"/>
    </row>
    <row r="770" spans="5:5" ht="15.75" customHeight="1" x14ac:dyDescent="0.25">
      <c r="E770" s="419"/>
    </row>
    <row r="771" spans="5:5" ht="15.75" customHeight="1" x14ac:dyDescent="0.25">
      <c r="E771" s="419"/>
    </row>
    <row r="772" spans="5:5" ht="15.75" customHeight="1" x14ac:dyDescent="0.25">
      <c r="E772" s="419"/>
    </row>
    <row r="773" spans="5:5" ht="15.75" customHeight="1" x14ac:dyDescent="0.25">
      <c r="E773" s="419"/>
    </row>
    <row r="774" spans="5:5" ht="15.75" customHeight="1" x14ac:dyDescent="0.25">
      <c r="E774" s="419"/>
    </row>
    <row r="775" spans="5:5" ht="15.75" customHeight="1" x14ac:dyDescent="0.25">
      <c r="E775" s="419"/>
    </row>
    <row r="776" spans="5:5" ht="15.75" customHeight="1" x14ac:dyDescent="0.25">
      <c r="E776" s="419"/>
    </row>
    <row r="777" spans="5:5" ht="15.75" customHeight="1" x14ac:dyDescent="0.25">
      <c r="E777" s="419"/>
    </row>
    <row r="778" spans="5:5" ht="15.75" customHeight="1" x14ac:dyDescent="0.25">
      <c r="E778" s="419"/>
    </row>
    <row r="779" spans="5:5" ht="15.75" customHeight="1" x14ac:dyDescent="0.25">
      <c r="E779" s="419"/>
    </row>
    <row r="780" spans="5:5" ht="15.75" customHeight="1" x14ac:dyDescent="0.25">
      <c r="E780" s="419"/>
    </row>
    <row r="781" spans="5:5" ht="15.75" customHeight="1" x14ac:dyDescent="0.25">
      <c r="E781" s="419"/>
    </row>
    <row r="782" spans="5:5" ht="15.75" customHeight="1" x14ac:dyDescent="0.25">
      <c r="E782" s="419"/>
    </row>
    <row r="783" spans="5:5" ht="15.75" customHeight="1" x14ac:dyDescent="0.25">
      <c r="E783" s="419"/>
    </row>
    <row r="784" spans="5:5" ht="15.75" customHeight="1" x14ac:dyDescent="0.25">
      <c r="E784" s="419"/>
    </row>
    <row r="785" spans="5:5" ht="15.75" customHeight="1" x14ac:dyDescent="0.25">
      <c r="E785" s="419"/>
    </row>
    <row r="786" spans="5:5" ht="15.75" customHeight="1" x14ac:dyDescent="0.25">
      <c r="E786" s="419"/>
    </row>
    <row r="787" spans="5:5" ht="15.75" customHeight="1" x14ac:dyDescent="0.25">
      <c r="E787" s="419"/>
    </row>
    <row r="788" spans="5:5" ht="15.75" customHeight="1" x14ac:dyDescent="0.25">
      <c r="E788" s="419"/>
    </row>
    <row r="789" spans="5:5" ht="15.75" customHeight="1" x14ac:dyDescent="0.25">
      <c r="E789" s="419"/>
    </row>
    <row r="790" spans="5:5" ht="15.75" customHeight="1" x14ac:dyDescent="0.25">
      <c r="E790" s="419"/>
    </row>
    <row r="791" spans="5:5" ht="15.75" customHeight="1" x14ac:dyDescent="0.25">
      <c r="E791" s="419"/>
    </row>
    <row r="792" spans="5:5" ht="15.75" customHeight="1" x14ac:dyDescent="0.25">
      <c r="E792" s="419"/>
    </row>
    <row r="793" spans="5:5" ht="15.75" customHeight="1" x14ac:dyDescent="0.25">
      <c r="E793" s="419"/>
    </row>
    <row r="794" spans="5:5" ht="15.75" customHeight="1" x14ac:dyDescent="0.25">
      <c r="E794" s="419"/>
    </row>
    <row r="795" spans="5:5" ht="15.75" customHeight="1" x14ac:dyDescent="0.25">
      <c r="E795" s="419"/>
    </row>
    <row r="796" spans="5:5" ht="15.75" customHeight="1" x14ac:dyDescent="0.25">
      <c r="E796" s="419"/>
    </row>
    <row r="797" spans="5:5" ht="15.75" customHeight="1" x14ac:dyDescent="0.25">
      <c r="E797" s="419"/>
    </row>
    <row r="798" spans="5:5" ht="15.75" customHeight="1" x14ac:dyDescent="0.25">
      <c r="E798" s="419"/>
    </row>
    <row r="799" spans="5:5" ht="15.75" customHeight="1" x14ac:dyDescent="0.25">
      <c r="E799" s="419"/>
    </row>
    <row r="800" spans="5:5" ht="15.75" customHeight="1" x14ac:dyDescent="0.25">
      <c r="E800" s="419"/>
    </row>
    <row r="801" spans="5:5" ht="15.75" customHeight="1" x14ac:dyDescent="0.25">
      <c r="E801" s="419"/>
    </row>
    <row r="802" spans="5:5" ht="15.75" customHeight="1" x14ac:dyDescent="0.25">
      <c r="E802" s="419"/>
    </row>
    <row r="803" spans="5:5" ht="15.75" customHeight="1" x14ac:dyDescent="0.25">
      <c r="E803" s="419"/>
    </row>
    <row r="804" spans="5:5" ht="15.75" customHeight="1" x14ac:dyDescent="0.25">
      <c r="E804" s="419"/>
    </row>
    <row r="805" spans="5:5" ht="15.75" customHeight="1" x14ac:dyDescent="0.25">
      <c r="E805" s="419"/>
    </row>
    <row r="806" spans="5:5" ht="15.75" customHeight="1" x14ac:dyDescent="0.25">
      <c r="E806" s="419"/>
    </row>
    <row r="807" spans="5:5" ht="15.75" customHeight="1" x14ac:dyDescent="0.25">
      <c r="E807" s="419"/>
    </row>
    <row r="808" spans="5:5" ht="15.75" customHeight="1" x14ac:dyDescent="0.25">
      <c r="E808" s="419"/>
    </row>
    <row r="809" spans="5:5" ht="15.75" customHeight="1" x14ac:dyDescent="0.25">
      <c r="E809" s="419"/>
    </row>
    <row r="810" spans="5:5" ht="15.75" customHeight="1" x14ac:dyDescent="0.25">
      <c r="E810" s="419"/>
    </row>
    <row r="811" spans="5:5" ht="15.75" customHeight="1" x14ac:dyDescent="0.25">
      <c r="E811" s="419"/>
    </row>
    <row r="812" spans="5:5" ht="15.75" customHeight="1" x14ac:dyDescent="0.25">
      <c r="E812" s="419"/>
    </row>
    <row r="813" spans="5:5" ht="15.75" customHeight="1" x14ac:dyDescent="0.25">
      <c r="E813" s="419"/>
    </row>
    <row r="814" spans="5:5" ht="15.75" customHeight="1" x14ac:dyDescent="0.25">
      <c r="E814" s="419"/>
    </row>
    <row r="815" spans="5:5" ht="15.75" customHeight="1" x14ac:dyDescent="0.25">
      <c r="E815" s="419"/>
    </row>
    <row r="816" spans="5:5" ht="15.75" customHeight="1" x14ac:dyDescent="0.25">
      <c r="E816" s="419"/>
    </row>
    <row r="817" spans="5:5" ht="15.75" customHeight="1" x14ac:dyDescent="0.25">
      <c r="E817" s="419"/>
    </row>
    <row r="818" spans="5:5" ht="15.75" customHeight="1" x14ac:dyDescent="0.25">
      <c r="E818" s="419"/>
    </row>
    <row r="819" spans="5:5" ht="15.75" customHeight="1" x14ac:dyDescent="0.25">
      <c r="E819" s="419"/>
    </row>
    <row r="820" spans="5:5" ht="15.75" customHeight="1" x14ac:dyDescent="0.25">
      <c r="E820" s="419"/>
    </row>
    <row r="821" spans="5:5" ht="15.75" customHeight="1" x14ac:dyDescent="0.25">
      <c r="E821" s="419"/>
    </row>
    <row r="822" spans="5:5" ht="15.75" customHeight="1" x14ac:dyDescent="0.25">
      <c r="E822" s="419"/>
    </row>
    <row r="823" spans="5:5" ht="15.75" customHeight="1" x14ac:dyDescent="0.25">
      <c r="E823" s="419"/>
    </row>
    <row r="824" spans="5:5" ht="15.75" customHeight="1" x14ac:dyDescent="0.25">
      <c r="E824" s="419"/>
    </row>
    <row r="825" spans="5:5" ht="15.75" customHeight="1" x14ac:dyDescent="0.25">
      <c r="E825" s="419"/>
    </row>
    <row r="826" spans="5:5" ht="15.75" customHeight="1" x14ac:dyDescent="0.25">
      <c r="E826" s="419"/>
    </row>
    <row r="827" spans="5:5" ht="15.75" customHeight="1" x14ac:dyDescent="0.25">
      <c r="E827" s="419"/>
    </row>
    <row r="828" spans="5:5" ht="15.75" customHeight="1" x14ac:dyDescent="0.25">
      <c r="E828" s="419"/>
    </row>
    <row r="829" spans="5:5" ht="15.75" customHeight="1" x14ac:dyDescent="0.25">
      <c r="E829" s="419"/>
    </row>
    <row r="830" spans="5:5" ht="15.75" customHeight="1" x14ac:dyDescent="0.25">
      <c r="E830" s="419"/>
    </row>
    <row r="831" spans="5:5" ht="15.75" customHeight="1" x14ac:dyDescent="0.25">
      <c r="E831" s="419"/>
    </row>
    <row r="832" spans="5:5" ht="15.75" customHeight="1" x14ac:dyDescent="0.25">
      <c r="E832" s="419"/>
    </row>
    <row r="833" spans="5:5" ht="15.75" customHeight="1" x14ac:dyDescent="0.25">
      <c r="E833" s="419"/>
    </row>
    <row r="834" spans="5:5" ht="15.75" customHeight="1" x14ac:dyDescent="0.25">
      <c r="E834" s="419"/>
    </row>
    <row r="835" spans="5:5" ht="15.75" customHeight="1" x14ac:dyDescent="0.25">
      <c r="E835" s="419"/>
    </row>
    <row r="836" spans="5:5" ht="15.75" customHeight="1" x14ac:dyDescent="0.25">
      <c r="E836" s="419"/>
    </row>
    <row r="837" spans="5:5" ht="15.75" customHeight="1" x14ac:dyDescent="0.25">
      <c r="E837" s="419"/>
    </row>
    <row r="838" spans="5:5" ht="15.75" customHeight="1" x14ac:dyDescent="0.25">
      <c r="E838" s="419"/>
    </row>
    <row r="839" spans="5:5" ht="15.75" customHeight="1" x14ac:dyDescent="0.25">
      <c r="E839" s="419"/>
    </row>
    <row r="840" spans="5:5" ht="15.75" customHeight="1" x14ac:dyDescent="0.25">
      <c r="E840" s="419"/>
    </row>
    <row r="841" spans="5:5" ht="15.75" customHeight="1" x14ac:dyDescent="0.25">
      <c r="E841" s="419"/>
    </row>
    <row r="842" spans="5:5" ht="15.75" customHeight="1" x14ac:dyDescent="0.25">
      <c r="E842" s="419"/>
    </row>
    <row r="843" spans="5:5" ht="15.75" customHeight="1" x14ac:dyDescent="0.25">
      <c r="E843" s="419"/>
    </row>
    <row r="844" spans="5:5" ht="15.75" customHeight="1" x14ac:dyDescent="0.25">
      <c r="E844" s="419"/>
    </row>
    <row r="845" spans="5:5" ht="15.75" customHeight="1" x14ac:dyDescent="0.25">
      <c r="E845" s="419"/>
    </row>
    <row r="846" spans="5:5" ht="15.75" customHeight="1" x14ac:dyDescent="0.25">
      <c r="E846" s="419"/>
    </row>
    <row r="847" spans="5:5" ht="15.75" customHeight="1" x14ac:dyDescent="0.25">
      <c r="E847" s="419"/>
    </row>
    <row r="848" spans="5:5" ht="15.75" customHeight="1" x14ac:dyDescent="0.25">
      <c r="E848" s="419"/>
    </row>
    <row r="849" spans="5:5" ht="15.75" customHeight="1" x14ac:dyDescent="0.25">
      <c r="E849" s="419"/>
    </row>
    <row r="850" spans="5:5" ht="15.75" customHeight="1" x14ac:dyDescent="0.25">
      <c r="E850" s="419"/>
    </row>
    <row r="851" spans="5:5" ht="15.75" customHeight="1" x14ac:dyDescent="0.25">
      <c r="E851" s="419"/>
    </row>
    <row r="852" spans="5:5" ht="15.75" customHeight="1" x14ac:dyDescent="0.25">
      <c r="E852" s="419"/>
    </row>
    <row r="853" spans="5:5" ht="15.75" customHeight="1" x14ac:dyDescent="0.25">
      <c r="E853" s="419"/>
    </row>
    <row r="854" spans="5:5" ht="15.75" customHeight="1" x14ac:dyDescent="0.25">
      <c r="E854" s="419"/>
    </row>
    <row r="855" spans="5:5" ht="15.75" customHeight="1" x14ac:dyDescent="0.25">
      <c r="E855" s="419"/>
    </row>
    <row r="856" spans="5:5" ht="15.75" customHeight="1" x14ac:dyDescent="0.25">
      <c r="E856" s="419"/>
    </row>
    <row r="857" spans="5:5" ht="15.75" customHeight="1" x14ac:dyDescent="0.25">
      <c r="E857" s="419"/>
    </row>
    <row r="858" spans="5:5" ht="15.75" customHeight="1" x14ac:dyDescent="0.25">
      <c r="E858" s="419"/>
    </row>
    <row r="859" spans="5:5" ht="15.75" customHeight="1" x14ac:dyDescent="0.25">
      <c r="E859" s="419"/>
    </row>
    <row r="860" spans="5:5" ht="15.75" customHeight="1" x14ac:dyDescent="0.25">
      <c r="E860" s="419"/>
    </row>
    <row r="861" spans="5:5" ht="15.75" customHeight="1" x14ac:dyDescent="0.25">
      <c r="E861" s="419"/>
    </row>
    <row r="862" spans="5:5" ht="15.75" customHeight="1" x14ac:dyDescent="0.25">
      <c r="E862" s="419"/>
    </row>
    <row r="863" spans="5:5" ht="15.75" customHeight="1" x14ac:dyDescent="0.25">
      <c r="E863" s="419"/>
    </row>
    <row r="864" spans="5:5" ht="15.75" customHeight="1" x14ac:dyDescent="0.25">
      <c r="E864" s="419"/>
    </row>
    <row r="865" spans="5:5" ht="15.75" customHeight="1" x14ac:dyDescent="0.25">
      <c r="E865" s="419"/>
    </row>
    <row r="866" spans="5:5" ht="15.75" customHeight="1" x14ac:dyDescent="0.25">
      <c r="E866" s="419"/>
    </row>
    <row r="867" spans="5:5" ht="15.75" customHeight="1" x14ac:dyDescent="0.25">
      <c r="E867" s="419"/>
    </row>
    <row r="868" spans="5:5" ht="15.75" customHeight="1" x14ac:dyDescent="0.25">
      <c r="E868" s="419"/>
    </row>
    <row r="869" spans="5:5" ht="15.75" customHeight="1" x14ac:dyDescent="0.25">
      <c r="E869" s="419"/>
    </row>
    <row r="870" spans="5:5" ht="15.75" customHeight="1" x14ac:dyDescent="0.25">
      <c r="E870" s="419"/>
    </row>
    <row r="871" spans="5:5" ht="15.75" customHeight="1" x14ac:dyDescent="0.25">
      <c r="E871" s="419"/>
    </row>
    <row r="872" spans="5:5" ht="15.75" customHeight="1" x14ac:dyDescent="0.25">
      <c r="E872" s="419"/>
    </row>
    <row r="873" spans="5:5" ht="15.75" customHeight="1" x14ac:dyDescent="0.25">
      <c r="E873" s="419"/>
    </row>
    <row r="874" spans="5:5" ht="15.75" customHeight="1" x14ac:dyDescent="0.25">
      <c r="E874" s="419"/>
    </row>
    <row r="875" spans="5:5" ht="15.75" customHeight="1" x14ac:dyDescent="0.25">
      <c r="E875" s="419"/>
    </row>
    <row r="876" spans="5:5" ht="15.75" customHeight="1" x14ac:dyDescent="0.25">
      <c r="E876" s="419"/>
    </row>
    <row r="877" spans="5:5" ht="15.75" customHeight="1" x14ac:dyDescent="0.25">
      <c r="E877" s="419"/>
    </row>
    <row r="878" spans="5:5" ht="15.75" customHeight="1" x14ac:dyDescent="0.25">
      <c r="E878" s="419"/>
    </row>
    <row r="879" spans="5:5" ht="15.75" customHeight="1" x14ac:dyDescent="0.25">
      <c r="E879" s="419"/>
    </row>
    <row r="880" spans="5:5" ht="15.75" customHeight="1" x14ac:dyDescent="0.25">
      <c r="E880" s="419"/>
    </row>
    <row r="881" spans="5:5" ht="15.75" customHeight="1" x14ac:dyDescent="0.25">
      <c r="E881" s="419"/>
    </row>
    <row r="882" spans="5:5" ht="15.75" customHeight="1" x14ac:dyDescent="0.25">
      <c r="E882" s="419"/>
    </row>
    <row r="883" spans="5:5" ht="15.75" customHeight="1" x14ac:dyDescent="0.25">
      <c r="E883" s="419"/>
    </row>
    <row r="884" spans="5:5" ht="15.75" customHeight="1" x14ac:dyDescent="0.25">
      <c r="E884" s="419"/>
    </row>
    <row r="885" spans="5:5" ht="15.75" customHeight="1" x14ac:dyDescent="0.25">
      <c r="E885" s="419"/>
    </row>
    <row r="886" spans="5:5" ht="15.75" customHeight="1" x14ac:dyDescent="0.25">
      <c r="E886" s="419"/>
    </row>
    <row r="887" spans="5:5" ht="15.75" customHeight="1" x14ac:dyDescent="0.25">
      <c r="E887" s="419"/>
    </row>
    <row r="888" spans="5:5" ht="15.75" customHeight="1" x14ac:dyDescent="0.25">
      <c r="E888" s="419"/>
    </row>
    <row r="889" spans="5:5" ht="15.75" customHeight="1" x14ac:dyDescent="0.25">
      <c r="E889" s="419"/>
    </row>
    <row r="890" spans="5:5" ht="15.75" customHeight="1" x14ac:dyDescent="0.25">
      <c r="E890" s="419"/>
    </row>
    <row r="891" spans="5:5" ht="15.75" customHeight="1" x14ac:dyDescent="0.25">
      <c r="E891" s="419"/>
    </row>
    <row r="892" spans="5:5" ht="15.75" customHeight="1" x14ac:dyDescent="0.25">
      <c r="E892" s="419"/>
    </row>
    <row r="893" spans="5:5" ht="15.75" customHeight="1" x14ac:dyDescent="0.25">
      <c r="E893" s="419"/>
    </row>
    <row r="894" spans="5:5" ht="15.75" customHeight="1" x14ac:dyDescent="0.25">
      <c r="E894" s="419"/>
    </row>
    <row r="895" spans="5:5" ht="15.75" customHeight="1" x14ac:dyDescent="0.25">
      <c r="E895" s="419"/>
    </row>
    <row r="896" spans="5:5" ht="15.75" customHeight="1" x14ac:dyDescent="0.25">
      <c r="E896" s="419"/>
    </row>
    <row r="897" spans="5:5" ht="15.75" customHeight="1" x14ac:dyDescent="0.25">
      <c r="E897" s="419"/>
    </row>
    <row r="898" spans="5:5" ht="15.75" customHeight="1" x14ac:dyDescent="0.25">
      <c r="E898" s="419"/>
    </row>
    <row r="899" spans="5:5" ht="15.75" customHeight="1" x14ac:dyDescent="0.25">
      <c r="E899" s="419"/>
    </row>
    <row r="900" spans="5:5" ht="15.75" customHeight="1" x14ac:dyDescent="0.25">
      <c r="E900" s="419"/>
    </row>
    <row r="901" spans="5:5" ht="15.75" customHeight="1" x14ac:dyDescent="0.25">
      <c r="E901" s="419"/>
    </row>
    <row r="902" spans="5:5" ht="15.75" customHeight="1" x14ac:dyDescent="0.25">
      <c r="E902" s="419"/>
    </row>
    <row r="903" spans="5:5" ht="15.75" customHeight="1" x14ac:dyDescent="0.25">
      <c r="E903" s="419"/>
    </row>
    <row r="904" spans="5:5" ht="15.75" customHeight="1" x14ac:dyDescent="0.25">
      <c r="E904" s="419"/>
    </row>
    <row r="905" spans="5:5" ht="15.75" customHeight="1" x14ac:dyDescent="0.25">
      <c r="E905" s="419"/>
    </row>
    <row r="906" spans="5:5" ht="15.75" customHeight="1" x14ac:dyDescent="0.25">
      <c r="E906" s="419"/>
    </row>
    <row r="907" spans="5:5" ht="15.75" customHeight="1" x14ac:dyDescent="0.25">
      <c r="E907" s="419"/>
    </row>
    <row r="908" spans="5:5" ht="15.75" customHeight="1" x14ac:dyDescent="0.25">
      <c r="E908" s="419"/>
    </row>
    <row r="909" spans="5:5" ht="15.75" customHeight="1" x14ac:dyDescent="0.25">
      <c r="E909" s="419"/>
    </row>
    <row r="910" spans="5:5" ht="15.75" customHeight="1" x14ac:dyDescent="0.25">
      <c r="E910" s="419"/>
    </row>
    <row r="911" spans="5:5" ht="15.75" customHeight="1" x14ac:dyDescent="0.25">
      <c r="E911" s="419"/>
    </row>
    <row r="912" spans="5:5" ht="15.75" customHeight="1" x14ac:dyDescent="0.25">
      <c r="E912" s="419"/>
    </row>
    <row r="913" spans="5:5" ht="15.75" customHeight="1" x14ac:dyDescent="0.25">
      <c r="E913" s="419"/>
    </row>
    <row r="914" spans="5:5" ht="15.75" customHeight="1" x14ac:dyDescent="0.25">
      <c r="E914" s="419"/>
    </row>
    <row r="915" spans="5:5" ht="15.75" customHeight="1" x14ac:dyDescent="0.25">
      <c r="E915" s="419"/>
    </row>
    <row r="916" spans="5:5" ht="15.75" customHeight="1" x14ac:dyDescent="0.25">
      <c r="E916" s="419"/>
    </row>
    <row r="917" spans="5:5" ht="15.75" customHeight="1" x14ac:dyDescent="0.25">
      <c r="E917" s="419"/>
    </row>
    <row r="918" spans="5:5" ht="15.75" customHeight="1" x14ac:dyDescent="0.25">
      <c r="E918" s="419"/>
    </row>
    <row r="919" spans="5:5" ht="15.75" customHeight="1" x14ac:dyDescent="0.25">
      <c r="E919" s="419"/>
    </row>
    <row r="920" spans="5:5" ht="15.75" customHeight="1" x14ac:dyDescent="0.25">
      <c r="E920" s="419"/>
    </row>
    <row r="921" spans="5:5" ht="15.75" customHeight="1" x14ac:dyDescent="0.25">
      <c r="E921" s="419"/>
    </row>
    <row r="922" spans="5:5" ht="15.75" customHeight="1" x14ac:dyDescent="0.25">
      <c r="E922" s="419"/>
    </row>
    <row r="923" spans="5:5" ht="15.75" customHeight="1" x14ac:dyDescent="0.25">
      <c r="E923" s="419"/>
    </row>
    <row r="924" spans="5:5" ht="15.75" customHeight="1" x14ac:dyDescent="0.25">
      <c r="E924" s="419"/>
    </row>
    <row r="925" spans="5:5" ht="15.75" customHeight="1" x14ac:dyDescent="0.25">
      <c r="E925" s="419"/>
    </row>
    <row r="926" spans="5:5" ht="15.75" customHeight="1" x14ac:dyDescent="0.25">
      <c r="E926" s="419"/>
    </row>
    <row r="927" spans="5:5" ht="15.75" customHeight="1" x14ac:dyDescent="0.25">
      <c r="E927" s="419"/>
    </row>
    <row r="928" spans="5:5" ht="15.75" customHeight="1" x14ac:dyDescent="0.25">
      <c r="E928" s="419"/>
    </row>
    <row r="929" spans="5:5" ht="15.75" customHeight="1" x14ac:dyDescent="0.25">
      <c r="E929" s="419"/>
    </row>
    <row r="930" spans="5:5" ht="15.75" customHeight="1" x14ac:dyDescent="0.25">
      <c r="E930" s="419"/>
    </row>
    <row r="931" spans="5:5" ht="15.75" customHeight="1" x14ac:dyDescent="0.25">
      <c r="E931" s="419"/>
    </row>
    <row r="932" spans="5:5" ht="15.75" customHeight="1" x14ac:dyDescent="0.25">
      <c r="E932" s="419"/>
    </row>
    <row r="933" spans="5:5" ht="15.75" customHeight="1" x14ac:dyDescent="0.25">
      <c r="E933" s="419"/>
    </row>
    <row r="934" spans="5:5" ht="15.75" customHeight="1" x14ac:dyDescent="0.25">
      <c r="E934" s="419"/>
    </row>
    <row r="935" spans="5:5" ht="15.75" customHeight="1" x14ac:dyDescent="0.25">
      <c r="E935" s="419"/>
    </row>
    <row r="936" spans="5:5" ht="15.75" customHeight="1" x14ac:dyDescent="0.25">
      <c r="E936" s="419"/>
    </row>
    <row r="937" spans="5:5" ht="15.75" customHeight="1" x14ac:dyDescent="0.25">
      <c r="E937" s="419"/>
    </row>
    <row r="938" spans="5:5" ht="15.75" customHeight="1" x14ac:dyDescent="0.25">
      <c r="E938" s="419"/>
    </row>
    <row r="939" spans="5:5" ht="15.75" customHeight="1" x14ac:dyDescent="0.25">
      <c r="E939" s="419"/>
    </row>
    <row r="940" spans="5:5" ht="15.75" customHeight="1" x14ac:dyDescent="0.25">
      <c r="E940" s="419"/>
    </row>
    <row r="941" spans="5:5" ht="15.75" customHeight="1" x14ac:dyDescent="0.25">
      <c r="E941" s="419"/>
    </row>
    <row r="942" spans="5:5" ht="15.75" customHeight="1" x14ac:dyDescent="0.25">
      <c r="E942" s="419"/>
    </row>
    <row r="943" spans="5:5" ht="15.75" customHeight="1" x14ac:dyDescent="0.25">
      <c r="E943" s="419"/>
    </row>
    <row r="944" spans="5:5" ht="15.75" customHeight="1" x14ac:dyDescent="0.25">
      <c r="E944" s="419"/>
    </row>
    <row r="945" spans="5:5" ht="15.75" customHeight="1" x14ac:dyDescent="0.25">
      <c r="E945" s="419"/>
    </row>
    <row r="946" spans="5:5" ht="15.75" customHeight="1" x14ac:dyDescent="0.25">
      <c r="E946" s="419"/>
    </row>
    <row r="947" spans="5:5" ht="15.75" customHeight="1" x14ac:dyDescent="0.25">
      <c r="E947" s="419"/>
    </row>
    <row r="948" spans="5:5" ht="15.75" customHeight="1" x14ac:dyDescent="0.25">
      <c r="E948" s="419"/>
    </row>
    <row r="949" spans="5:5" ht="15.75" customHeight="1" x14ac:dyDescent="0.25">
      <c r="E949" s="419"/>
    </row>
    <row r="950" spans="5:5" ht="15.75" customHeight="1" x14ac:dyDescent="0.25">
      <c r="E950" s="419"/>
    </row>
    <row r="951" spans="5:5" ht="15.75" customHeight="1" x14ac:dyDescent="0.25">
      <c r="E951" s="419"/>
    </row>
    <row r="952" spans="5:5" ht="15.75" customHeight="1" x14ac:dyDescent="0.25">
      <c r="E952" s="419"/>
    </row>
    <row r="953" spans="5:5" ht="15.75" customHeight="1" x14ac:dyDescent="0.25">
      <c r="E953" s="419"/>
    </row>
    <row r="954" spans="5:5" ht="15.75" customHeight="1" x14ac:dyDescent="0.25">
      <c r="E954" s="419"/>
    </row>
    <row r="955" spans="5:5" ht="15.75" customHeight="1" x14ac:dyDescent="0.25">
      <c r="E955" s="419"/>
    </row>
    <row r="956" spans="5:5" ht="15.75" customHeight="1" x14ac:dyDescent="0.25">
      <c r="E956" s="419"/>
    </row>
    <row r="957" spans="5:5" ht="15.75" customHeight="1" x14ac:dyDescent="0.25">
      <c r="E957" s="419"/>
    </row>
    <row r="958" spans="5:5" ht="15.75" customHeight="1" x14ac:dyDescent="0.25">
      <c r="E958" s="419"/>
    </row>
    <row r="959" spans="5:5" ht="15.75" customHeight="1" x14ac:dyDescent="0.25">
      <c r="E959" s="419"/>
    </row>
    <row r="960" spans="5:5" ht="15.75" customHeight="1" x14ac:dyDescent="0.25">
      <c r="E960" s="419"/>
    </row>
    <row r="961" spans="5:5" ht="15.75" customHeight="1" x14ac:dyDescent="0.25">
      <c r="E961" s="419"/>
    </row>
    <row r="962" spans="5:5" ht="15.75" customHeight="1" x14ac:dyDescent="0.25">
      <c r="E962" s="419"/>
    </row>
    <row r="963" spans="5:5" ht="15.75" customHeight="1" x14ac:dyDescent="0.25">
      <c r="E963" s="419"/>
    </row>
    <row r="964" spans="5:5" ht="15.75" customHeight="1" x14ac:dyDescent="0.25">
      <c r="E964" s="419"/>
    </row>
    <row r="965" spans="5:5" ht="15.75" customHeight="1" x14ac:dyDescent="0.25">
      <c r="E965" s="419"/>
    </row>
    <row r="966" spans="5:5" ht="15.75" customHeight="1" x14ac:dyDescent="0.25">
      <c r="E966" s="419"/>
    </row>
    <row r="967" spans="5:5" ht="15.75" customHeight="1" x14ac:dyDescent="0.25">
      <c r="E967" s="419"/>
    </row>
    <row r="968" spans="5:5" ht="15.75" customHeight="1" x14ac:dyDescent="0.25">
      <c r="E968" s="419"/>
    </row>
    <row r="969" spans="5:5" ht="15.75" customHeight="1" x14ac:dyDescent="0.25">
      <c r="E969" s="419"/>
    </row>
    <row r="970" spans="5:5" ht="15.75" customHeight="1" x14ac:dyDescent="0.25">
      <c r="E970" s="419"/>
    </row>
    <row r="971" spans="5:5" ht="15.75" customHeight="1" x14ac:dyDescent="0.25">
      <c r="E971" s="419"/>
    </row>
    <row r="972" spans="5:5" ht="15.75" customHeight="1" x14ac:dyDescent="0.25">
      <c r="E972" s="419"/>
    </row>
    <row r="973" spans="5:5" ht="15.75" customHeight="1" x14ac:dyDescent="0.25">
      <c r="E973" s="419"/>
    </row>
    <row r="974" spans="5:5" ht="15.75" customHeight="1" x14ac:dyDescent="0.25">
      <c r="E974" s="419"/>
    </row>
    <row r="975" spans="5:5" ht="15.75" customHeight="1" x14ac:dyDescent="0.25">
      <c r="E975" s="419"/>
    </row>
    <row r="976" spans="5:5" ht="15.75" customHeight="1" x14ac:dyDescent="0.25">
      <c r="E976" s="419"/>
    </row>
    <row r="977" spans="5:5" ht="15.75" customHeight="1" x14ac:dyDescent="0.25">
      <c r="E977" s="419"/>
    </row>
    <row r="978" spans="5:5" ht="15.75" customHeight="1" x14ac:dyDescent="0.25">
      <c r="E978" s="419"/>
    </row>
    <row r="979" spans="5:5" ht="15.75" customHeight="1" x14ac:dyDescent="0.25">
      <c r="E979" s="419"/>
    </row>
    <row r="980" spans="5:5" ht="15.75" customHeight="1" x14ac:dyDescent="0.25">
      <c r="E980" s="419"/>
    </row>
    <row r="981" spans="5:5" ht="15.75" customHeight="1" x14ac:dyDescent="0.25">
      <c r="E981" s="419"/>
    </row>
    <row r="982" spans="5:5" ht="15.75" customHeight="1" x14ac:dyDescent="0.25">
      <c r="E982" s="419"/>
    </row>
    <row r="983" spans="5:5" ht="15.75" customHeight="1" x14ac:dyDescent="0.25">
      <c r="E983" s="419"/>
    </row>
    <row r="984" spans="5:5" ht="15.75" customHeight="1" x14ac:dyDescent="0.25">
      <c r="E984" s="419"/>
    </row>
    <row r="985" spans="5:5" ht="15.75" customHeight="1" x14ac:dyDescent="0.25">
      <c r="E985" s="419"/>
    </row>
    <row r="986" spans="5:5" ht="15.75" customHeight="1" x14ac:dyDescent="0.25">
      <c r="E986" s="419"/>
    </row>
    <row r="987" spans="5:5" ht="15.75" customHeight="1" x14ac:dyDescent="0.25">
      <c r="E987" s="419"/>
    </row>
    <row r="988" spans="5:5" ht="15.75" customHeight="1" x14ac:dyDescent="0.25">
      <c r="E988" s="419"/>
    </row>
    <row r="989" spans="5:5" ht="15.75" customHeight="1" x14ac:dyDescent="0.25">
      <c r="E989" s="419"/>
    </row>
    <row r="990" spans="5:5" ht="15.75" customHeight="1" x14ac:dyDescent="0.25">
      <c r="E990" s="419"/>
    </row>
    <row r="991" spans="5:5" ht="15.75" customHeight="1" x14ac:dyDescent="0.25">
      <c r="E991" s="419"/>
    </row>
    <row r="992" spans="5:5" ht="15.75" customHeight="1" x14ac:dyDescent="0.25">
      <c r="E992" s="419"/>
    </row>
    <row r="993" spans="5:5" ht="15.75" customHeight="1" x14ac:dyDescent="0.25">
      <c r="E993" s="419"/>
    </row>
    <row r="994" spans="5:5" ht="15.75" customHeight="1" x14ac:dyDescent="0.25">
      <c r="E994" s="419"/>
    </row>
    <row r="995" spans="5:5" ht="15.75" customHeight="1" x14ac:dyDescent="0.25">
      <c r="E995" s="419"/>
    </row>
    <row r="996" spans="5:5" ht="15.75" customHeight="1" x14ac:dyDescent="0.25">
      <c r="E996" s="419"/>
    </row>
    <row r="997" spans="5:5" ht="15.75" customHeight="1" x14ac:dyDescent="0.25">
      <c r="E997" s="419"/>
    </row>
    <row r="998" spans="5:5" ht="15.75" customHeight="1" x14ac:dyDescent="0.25">
      <c r="E998" s="419"/>
    </row>
    <row r="999" spans="5:5" ht="15.75" customHeight="1" x14ac:dyDescent="0.25">
      <c r="E999" s="419"/>
    </row>
    <row r="1000" spans="5:5" ht="15.75" customHeight="1" x14ac:dyDescent="0.25">
      <c r="E1000" s="419"/>
    </row>
    <row r="1001" spans="5:5" ht="15.75" customHeight="1" x14ac:dyDescent="0.25">
      <c r="E1001" s="419"/>
    </row>
    <row r="1002" spans="5:5" ht="15.75" customHeight="1" x14ac:dyDescent="0.25">
      <c r="E1002" s="41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2:E52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7:E37"/>
    <mergeCell ref="B46:E46"/>
    <mergeCell ref="B74:E74"/>
    <mergeCell ref="B75:E75"/>
    <mergeCell ref="B56:E56"/>
    <mergeCell ref="B58:E58"/>
    <mergeCell ref="C59:D59"/>
    <mergeCell ref="B65:E65"/>
    <mergeCell ref="B69:E69"/>
    <mergeCell ref="B73:E7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B1:K1002"/>
  <sheetViews>
    <sheetView topLeftCell="A6" workbookViewId="0">
      <selection activeCell="F22" sqref="F22"/>
    </sheetView>
  </sheetViews>
  <sheetFormatPr baseColWidth="10" defaultColWidth="14.44140625" defaultRowHeight="12" x14ac:dyDescent="0.25"/>
  <cols>
    <col min="1" max="2" width="5.33203125" style="344" customWidth="1"/>
    <col min="3" max="3" width="37.88671875" style="344" customWidth="1"/>
    <col min="4" max="4" width="8.44140625" style="344" customWidth="1"/>
    <col min="5" max="5" width="7.88671875" style="344" customWidth="1"/>
    <col min="6" max="6" width="9.33203125" style="344" customWidth="1"/>
    <col min="7" max="7" width="12.109375" style="344" customWidth="1"/>
    <col min="8" max="8" width="7.6640625" style="344" customWidth="1"/>
    <col min="9" max="9" width="11.33203125" style="344" customWidth="1"/>
    <col min="10" max="10" width="10.6640625" style="344" customWidth="1"/>
    <col min="11" max="11" width="13.33203125" style="344" customWidth="1"/>
    <col min="12" max="26" width="10.6640625" style="344" customWidth="1"/>
    <col min="27" max="16384" width="14.44140625" style="344"/>
  </cols>
  <sheetData>
    <row r="1" spans="2:11" x14ac:dyDescent="0.25">
      <c r="E1" s="419"/>
    </row>
    <row r="2" spans="2:11" ht="12.6" thickBot="1" x14ac:dyDescent="0.3">
      <c r="E2" s="419"/>
    </row>
    <row r="3" spans="2:11" x14ac:dyDescent="0.25">
      <c r="B3" s="740" t="s">
        <v>98</v>
      </c>
      <c r="C3" s="741"/>
      <c r="D3" s="741"/>
      <c r="E3" s="741"/>
      <c r="F3" s="741"/>
      <c r="G3" s="741"/>
      <c r="H3" s="741"/>
      <c r="I3" s="741"/>
      <c r="J3" s="741"/>
      <c r="K3" s="742"/>
    </row>
    <row r="4" spans="2:11" x14ac:dyDescent="0.25">
      <c r="B4" s="730" t="s">
        <v>370</v>
      </c>
      <c r="C4" s="737"/>
      <c r="D4" s="737"/>
      <c r="E4" s="737"/>
      <c r="F4" s="737"/>
      <c r="G4" s="737"/>
      <c r="H4" s="737"/>
      <c r="I4" s="737"/>
      <c r="J4" s="737"/>
      <c r="K4" s="729"/>
    </row>
    <row r="5" spans="2:11" x14ac:dyDescent="0.25">
      <c r="B5" s="745" t="s">
        <v>172</v>
      </c>
      <c r="C5" s="695"/>
      <c r="D5" s="695"/>
      <c r="E5" s="695"/>
      <c r="F5" s="695"/>
      <c r="G5" s="695"/>
      <c r="H5" s="695"/>
      <c r="I5" s="695"/>
      <c r="J5" s="695"/>
      <c r="K5" s="746"/>
    </row>
    <row r="6" spans="2:11" x14ac:dyDescent="0.25">
      <c r="B6" s="745" t="s">
        <v>100</v>
      </c>
      <c r="C6" s="695"/>
      <c r="D6" s="695"/>
      <c r="E6" s="695"/>
      <c r="F6" s="695"/>
      <c r="G6" s="695"/>
      <c r="H6" s="695"/>
      <c r="I6" s="695"/>
      <c r="J6" s="695"/>
      <c r="K6" s="746"/>
    </row>
    <row r="7" spans="2:11" x14ac:dyDescent="0.25">
      <c r="B7" s="758" t="s">
        <v>101</v>
      </c>
      <c r="C7" s="751"/>
      <c r="D7" s="511" t="s">
        <v>73</v>
      </c>
      <c r="E7" s="511" t="s">
        <v>102</v>
      </c>
      <c r="F7" s="759" t="s">
        <v>103</v>
      </c>
      <c r="G7" s="753"/>
      <c r="H7" s="753"/>
      <c r="I7" s="753"/>
      <c r="J7" s="753"/>
      <c r="K7" s="754"/>
    </row>
    <row r="8" spans="2:11" x14ac:dyDescent="0.25">
      <c r="B8" s="750" t="s">
        <v>104</v>
      </c>
      <c r="C8" s="751"/>
      <c r="D8" s="116" t="s">
        <v>173</v>
      </c>
      <c r="E8" s="512">
        <v>1</v>
      </c>
      <c r="F8" s="752" t="s">
        <v>234</v>
      </c>
      <c r="G8" s="753"/>
      <c r="H8" s="753"/>
      <c r="I8" s="753"/>
      <c r="J8" s="753"/>
      <c r="K8" s="754"/>
    </row>
    <row r="9" spans="2:11" ht="22.5" customHeight="1" x14ac:dyDescent="0.25">
      <c r="B9" s="760" t="s">
        <v>235</v>
      </c>
      <c r="C9" s="751"/>
      <c r="D9" s="491" t="s">
        <v>198</v>
      </c>
      <c r="E9" s="513">
        <f>BP!E8</f>
        <v>1600</v>
      </c>
      <c r="F9" s="752"/>
      <c r="G9" s="753"/>
      <c r="H9" s="753"/>
      <c r="I9" s="753"/>
      <c r="J9" s="753"/>
      <c r="K9" s="754"/>
    </row>
    <row r="10" spans="2:11" x14ac:dyDescent="0.25">
      <c r="B10" s="750" t="s">
        <v>236</v>
      </c>
      <c r="C10" s="751"/>
      <c r="D10" s="116" t="s">
        <v>160</v>
      </c>
      <c r="E10" s="514">
        <v>0.2</v>
      </c>
      <c r="F10" s="752"/>
      <c r="G10" s="753"/>
      <c r="H10" s="753"/>
      <c r="I10" s="753"/>
      <c r="J10" s="753"/>
      <c r="K10" s="754"/>
    </row>
    <row r="11" spans="2:11" x14ac:dyDescent="0.25">
      <c r="B11" s="750" t="s">
        <v>237</v>
      </c>
      <c r="C11" s="751"/>
      <c r="D11" s="116" t="s">
        <v>238</v>
      </c>
      <c r="E11" s="512">
        <v>80</v>
      </c>
      <c r="F11" s="752" t="s">
        <v>239</v>
      </c>
      <c r="G11" s="753"/>
      <c r="H11" s="753"/>
      <c r="I11" s="753"/>
      <c r="J11" s="753"/>
      <c r="K11" s="754"/>
    </row>
    <row r="12" spans="2:11" x14ac:dyDescent="0.25">
      <c r="B12" s="750" t="s">
        <v>240</v>
      </c>
      <c r="C12" s="751"/>
      <c r="D12" s="116" t="s">
        <v>44</v>
      </c>
      <c r="E12" s="515">
        <f>+E9*E11/1000</f>
        <v>128</v>
      </c>
      <c r="F12" s="752"/>
      <c r="G12" s="753"/>
      <c r="H12" s="753"/>
      <c r="I12" s="753"/>
      <c r="J12" s="753"/>
      <c r="K12" s="754"/>
    </row>
    <row r="13" spans="2:11" x14ac:dyDescent="0.25">
      <c r="B13" s="750" t="s">
        <v>179</v>
      </c>
      <c r="C13" s="751"/>
      <c r="D13" s="116" t="s">
        <v>44</v>
      </c>
      <c r="E13" s="512">
        <v>1</v>
      </c>
      <c r="F13" s="752" t="s">
        <v>166</v>
      </c>
      <c r="G13" s="753"/>
      <c r="H13" s="753"/>
      <c r="I13" s="753"/>
      <c r="J13" s="753"/>
      <c r="K13" s="754"/>
    </row>
    <row r="14" spans="2:11" x14ac:dyDescent="0.25">
      <c r="B14" s="750" t="s">
        <v>241</v>
      </c>
      <c r="C14" s="751"/>
      <c r="D14" s="116" t="s">
        <v>238</v>
      </c>
      <c r="E14" s="512">
        <v>3</v>
      </c>
      <c r="F14" s="752" t="s">
        <v>242</v>
      </c>
      <c r="G14" s="753"/>
      <c r="H14" s="753"/>
      <c r="I14" s="753"/>
      <c r="J14" s="753"/>
      <c r="K14" s="754"/>
    </row>
    <row r="15" spans="2:11" x14ac:dyDescent="0.25">
      <c r="B15" s="750" t="s">
        <v>243</v>
      </c>
      <c r="C15" s="751"/>
      <c r="D15" s="116" t="s">
        <v>44</v>
      </c>
      <c r="E15" s="512">
        <f>ROUND(E9*E10*E14/1000,2)</f>
        <v>0.96</v>
      </c>
      <c r="F15" s="752"/>
      <c r="G15" s="753"/>
      <c r="H15" s="753"/>
      <c r="I15" s="753"/>
      <c r="J15" s="753"/>
      <c r="K15" s="754"/>
    </row>
    <row r="16" spans="2:11" x14ac:dyDescent="0.25">
      <c r="B16" s="750" t="s">
        <v>244</v>
      </c>
      <c r="C16" s="751"/>
      <c r="D16" s="116" t="s">
        <v>173</v>
      </c>
      <c r="E16" s="516">
        <v>1</v>
      </c>
      <c r="F16" s="752" t="s">
        <v>245</v>
      </c>
      <c r="G16" s="753"/>
      <c r="H16" s="753"/>
      <c r="I16" s="753"/>
      <c r="J16" s="753"/>
      <c r="K16" s="754"/>
    </row>
    <row r="17" spans="2:11" x14ac:dyDescent="0.25">
      <c r="B17" s="750" t="s">
        <v>246</v>
      </c>
      <c r="C17" s="751"/>
      <c r="D17" s="116" t="s">
        <v>173</v>
      </c>
      <c r="E17" s="517">
        <v>1</v>
      </c>
      <c r="F17" s="752" t="s">
        <v>247</v>
      </c>
      <c r="G17" s="753"/>
      <c r="H17" s="753"/>
      <c r="I17" s="753"/>
      <c r="J17" s="753"/>
      <c r="K17" s="754"/>
    </row>
    <row r="18" spans="2:11" x14ac:dyDescent="0.25">
      <c r="B18" s="750" t="s">
        <v>248</v>
      </c>
      <c r="C18" s="751"/>
      <c r="D18" s="116" t="s">
        <v>173</v>
      </c>
      <c r="E18" s="518"/>
      <c r="F18" s="752" t="s">
        <v>249</v>
      </c>
      <c r="G18" s="753"/>
      <c r="H18" s="753"/>
      <c r="I18" s="753"/>
      <c r="J18" s="753"/>
      <c r="K18" s="754"/>
    </row>
    <row r="19" spans="2:11" ht="6" customHeight="1" x14ac:dyDescent="0.25">
      <c r="B19" s="755"/>
      <c r="C19" s="753"/>
      <c r="D19" s="753"/>
      <c r="E19" s="753"/>
      <c r="F19" s="753"/>
      <c r="G19" s="753"/>
      <c r="H19" s="751"/>
      <c r="I19" s="756"/>
      <c r="J19" s="753"/>
      <c r="K19" s="754"/>
    </row>
    <row r="20" spans="2:11" ht="24" x14ac:dyDescent="0.25">
      <c r="B20" s="600" t="s">
        <v>124</v>
      </c>
      <c r="C20" s="519" t="s">
        <v>101</v>
      </c>
      <c r="D20" s="519" t="s">
        <v>73</v>
      </c>
      <c r="E20" s="519" t="s">
        <v>102</v>
      </c>
      <c r="F20" s="519" t="s">
        <v>125</v>
      </c>
      <c r="G20" s="519" t="s">
        <v>126</v>
      </c>
      <c r="H20" s="519" t="s">
        <v>184</v>
      </c>
      <c r="I20" s="519" t="s">
        <v>128</v>
      </c>
      <c r="J20" s="519" t="s">
        <v>129</v>
      </c>
      <c r="K20" s="601" t="s">
        <v>130</v>
      </c>
    </row>
    <row r="21" spans="2:11" ht="15.75" customHeight="1" x14ac:dyDescent="0.25">
      <c r="B21" s="602">
        <v>1</v>
      </c>
      <c r="C21" s="520" t="s">
        <v>250</v>
      </c>
      <c r="D21" s="520"/>
      <c r="E21" s="521"/>
      <c r="F21" s="523"/>
      <c r="G21" s="530"/>
      <c r="H21" s="523"/>
      <c r="I21" s="530"/>
      <c r="J21" s="523"/>
      <c r="K21" s="603"/>
    </row>
    <row r="22" spans="2:11" ht="15.75" customHeight="1" x14ac:dyDescent="0.25">
      <c r="B22" s="602" t="s">
        <v>132</v>
      </c>
      <c r="C22" s="522" t="s">
        <v>131</v>
      </c>
      <c r="D22" s="522"/>
      <c r="E22" s="521"/>
      <c r="F22" s="523"/>
      <c r="G22" s="530"/>
      <c r="H22" s="523"/>
      <c r="I22" s="530"/>
      <c r="J22" s="523"/>
      <c r="K22" s="603"/>
    </row>
    <row r="23" spans="2:11" ht="29.25" customHeight="1" x14ac:dyDescent="0.25">
      <c r="B23" s="604" t="s">
        <v>251</v>
      </c>
      <c r="C23" s="562" t="s">
        <v>252</v>
      </c>
      <c r="D23" s="523" t="s">
        <v>54</v>
      </c>
      <c r="E23" s="523">
        <f t="shared" ref="E23:E25" si="0">E$9</f>
        <v>1600</v>
      </c>
      <c r="F23" s="523">
        <f>Parámetros!G45</f>
        <v>929</v>
      </c>
      <c r="G23" s="523">
        <f t="shared" ref="G23:G26" si="1">+F23*E23</f>
        <v>1486400</v>
      </c>
      <c r="H23" s="523">
        <f t="shared" ref="H23:H26" si="2">E$16</f>
        <v>1</v>
      </c>
      <c r="I23" s="523">
        <f t="shared" ref="I23:I26" si="3">+H23*G23</f>
        <v>1486400</v>
      </c>
      <c r="J23" s="523">
        <f t="shared" ref="J23:J26" si="4">I23-K23</f>
        <v>-13313600</v>
      </c>
      <c r="K23" s="603">
        <v>14800000</v>
      </c>
    </row>
    <row r="24" spans="2:11" ht="15.75" customHeight="1" x14ac:dyDescent="0.25">
      <c r="B24" s="604" t="s">
        <v>253</v>
      </c>
      <c r="C24" s="563" t="s">
        <v>57</v>
      </c>
      <c r="D24" s="523" t="s">
        <v>54</v>
      </c>
      <c r="E24" s="523">
        <f t="shared" si="0"/>
        <v>1600</v>
      </c>
      <c r="F24" s="523">
        <f>Parámetros!G41</f>
        <v>433</v>
      </c>
      <c r="G24" s="523">
        <f t="shared" si="1"/>
        <v>692800</v>
      </c>
      <c r="H24" s="523">
        <f t="shared" si="2"/>
        <v>1</v>
      </c>
      <c r="I24" s="523">
        <f t="shared" si="3"/>
        <v>692800</v>
      </c>
      <c r="J24" s="523">
        <f t="shared" si="4"/>
        <v>692800</v>
      </c>
      <c r="K24" s="603"/>
    </row>
    <row r="25" spans="2:11" ht="15.75" customHeight="1" x14ac:dyDescent="0.25">
      <c r="B25" s="604" t="s">
        <v>254</v>
      </c>
      <c r="C25" s="563" t="s">
        <v>62</v>
      </c>
      <c r="D25" s="523" t="s">
        <v>54</v>
      </c>
      <c r="E25" s="523">
        <f t="shared" si="0"/>
        <v>1600</v>
      </c>
      <c r="F25" s="523">
        <f>Parámetros!G46</f>
        <v>260</v>
      </c>
      <c r="G25" s="523">
        <f t="shared" ref="G25" si="5">E25*F25</f>
        <v>416000</v>
      </c>
      <c r="H25" s="523">
        <f>E16</f>
        <v>1</v>
      </c>
      <c r="I25" s="523">
        <f t="shared" si="3"/>
        <v>416000</v>
      </c>
      <c r="J25" s="523">
        <f>I25-K25</f>
        <v>416000</v>
      </c>
      <c r="K25" s="603"/>
    </row>
    <row r="26" spans="2:11" ht="15.75" customHeight="1" x14ac:dyDescent="0.25">
      <c r="B26" s="604" t="s">
        <v>296</v>
      </c>
      <c r="C26" s="563" t="s">
        <v>255</v>
      </c>
      <c r="D26" s="523" t="s">
        <v>44</v>
      </c>
      <c r="E26" s="523">
        <f>ROUND(E29+E30,0)</f>
        <v>129</v>
      </c>
      <c r="F26" s="523">
        <f>Parámetros!G47</f>
        <v>433</v>
      </c>
      <c r="G26" s="523">
        <f t="shared" si="1"/>
        <v>55857</v>
      </c>
      <c r="H26" s="523">
        <f t="shared" si="2"/>
        <v>1</v>
      </c>
      <c r="I26" s="523">
        <f t="shared" si="3"/>
        <v>55857</v>
      </c>
      <c r="J26" s="523">
        <f t="shared" si="4"/>
        <v>0</v>
      </c>
      <c r="K26" s="603">
        <f>I26</f>
        <v>55857</v>
      </c>
    </row>
    <row r="27" spans="2:11" ht="15.75" customHeight="1" x14ac:dyDescent="0.25">
      <c r="B27" s="757" t="s">
        <v>256</v>
      </c>
      <c r="C27" s="748"/>
      <c r="D27" s="748"/>
      <c r="E27" s="749"/>
      <c r="F27" s="523"/>
      <c r="G27" s="530">
        <f>SUM(G23:G26)</f>
        <v>2651057</v>
      </c>
      <c r="H27" s="530"/>
      <c r="I27" s="530">
        <f t="shared" ref="I27:K27" si="6">SUM(I23:I26)</f>
        <v>2651057</v>
      </c>
      <c r="J27" s="530">
        <f t="shared" si="6"/>
        <v>-12204800</v>
      </c>
      <c r="K27" s="605">
        <f t="shared" si="6"/>
        <v>14855857</v>
      </c>
    </row>
    <row r="28" spans="2:11" ht="15.75" customHeight="1" x14ac:dyDescent="0.25">
      <c r="B28" s="602" t="s">
        <v>133</v>
      </c>
      <c r="C28" s="564" t="s">
        <v>142</v>
      </c>
      <c r="D28" s="531"/>
      <c r="E28" s="530"/>
      <c r="F28" s="530"/>
      <c r="G28" s="530"/>
      <c r="H28" s="530"/>
      <c r="I28" s="530"/>
      <c r="J28" s="530"/>
      <c r="K28" s="605"/>
    </row>
    <row r="29" spans="2:11" ht="15.75" customHeight="1" x14ac:dyDescent="0.25">
      <c r="B29" s="604" t="s">
        <v>257</v>
      </c>
      <c r="C29" s="563" t="s">
        <v>84</v>
      </c>
      <c r="D29" s="523" t="s">
        <v>258</v>
      </c>
      <c r="E29" s="523">
        <f>E$12</f>
        <v>128</v>
      </c>
      <c r="F29" s="523">
        <f>Parámetros!D92</f>
        <v>7950</v>
      </c>
      <c r="G29" s="523">
        <f t="shared" ref="G29:G30" si="7">+F29*E29</f>
        <v>1017600</v>
      </c>
      <c r="H29" s="523">
        <f t="shared" ref="H29:H30" si="8">E$16</f>
        <v>1</v>
      </c>
      <c r="I29" s="523">
        <f t="shared" ref="I29:I30" si="9">+H29*G29</f>
        <v>1017600</v>
      </c>
      <c r="J29" s="523">
        <f t="shared" ref="J29:J30" si="10">I29-K29</f>
        <v>1017600</v>
      </c>
      <c r="K29" s="603"/>
    </row>
    <row r="30" spans="2:11" ht="15.75" customHeight="1" x14ac:dyDescent="0.25">
      <c r="B30" s="604" t="s">
        <v>259</v>
      </c>
      <c r="C30" s="563" t="s">
        <v>91</v>
      </c>
      <c r="D30" s="523" t="s">
        <v>44</v>
      </c>
      <c r="E30" s="523">
        <f>E$13</f>
        <v>1</v>
      </c>
      <c r="F30" s="523">
        <f>Parámetros!D98</f>
        <v>64600</v>
      </c>
      <c r="G30" s="523">
        <f t="shared" si="7"/>
        <v>64600</v>
      </c>
      <c r="H30" s="523">
        <f t="shared" si="8"/>
        <v>1</v>
      </c>
      <c r="I30" s="523">
        <f t="shared" si="9"/>
        <v>64600</v>
      </c>
      <c r="J30" s="523">
        <f t="shared" si="10"/>
        <v>64600</v>
      </c>
      <c r="K30" s="603"/>
    </row>
    <row r="31" spans="2:11" ht="15.75" customHeight="1" x14ac:dyDescent="0.25">
      <c r="B31" s="757" t="s">
        <v>260</v>
      </c>
      <c r="C31" s="748"/>
      <c r="D31" s="748"/>
      <c r="E31" s="749"/>
      <c r="F31" s="523"/>
      <c r="G31" s="530">
        <f>SUM(G29:G30)</f>
        <v>1082200</v>
      </c>
      <c r="H31" s="523"/>
      <c r="I31" s="530">
        <f t="shared" ref="I31:K31" si="11">SUM(I29:I30)</f>
        <v>1082200</v>
      </c>
      <c r="J31" s="530">
        <f t="shared" si="11"/>
        <v>1082200</v>
      </c>
      <c r="K31" s="605">
        <f t="shared" si="11"/>
        <v>0</v>
      </c>
    </row>
    <row r="32" spans="2:11" ht="15.75" customHeight="1" x14ac:dyDescent="0.25">
      <c r="B32" s="602" t="s">
        <v>134</v>
      </c>
      <c r="C32" s="564" t="s">
        <v>151</v>
      </c>
      <c r="D32" s="522"/>
      <c r="E32" s="521"/>
      <c r="F32" s="523"/>
      <c r="G32" s="530"/>
      <c r="H32" s="523"/>
      <c r="I32" s="530"/>
      <c r="J32" s="523"/>
      <c r="K32" s="603"/>
    </row>
    <row r="33" spans="2:11" ht="15.75" customHeight="1" x14ac:dyDescent="0.25">
      <c r="B33" s="604" t="s">
        <v>261</v>
      </c>
      <c r="C33" s="563" t="s">
        <v>5</v>
      </c>
      <c r="D33" s="536">
        <v>0.05</v>
      </c>
      <c r="E33" s="529">
        <v>1</v>
      </c>
      <c r="F33" s="523">
        <f>ROUND(D33*G27,0)</f>
        <v>132553</v>
      </c>
      <c r="G33" s="523">
        <f t="shared" ref="G33:G34" si="12">+F33*E33</f>
        <v>132553</v>
      </c>
      <c r="H33" s="523">
        <f t="shared" ref="H33:H34" si="13">E$16</f>
        <v>1</v>
      </c>
      <c r="I33" s="523">
        <f t="shared" ref="I33:I34" si="14">+H33*G33</f>
        <v>132553</v>
      </c>
      <c r="J33" s="523">
        <f t="shared" ref="J33:J34" si="15">I33-K33</f>
        <v>0</v>
      </c>
      <c r="K33" s="603">
        <f>I33</f>
        <v>132553</v>
      </c>
    </row>
    <row r="34" spans="2:11" ht="15.75" customHeight="1" x14ac:dyDescent="0.25">
      <c r="B34" s="604" t="s">
        <v>262</v>
      </c>
      <c r="C34" s="563" t="s">
        <v>263</v>
      </c>
      <c r="D34" s="536">
        <v>0.2</v>
      </c>
      <c r="E34" s="529">
        <v>1</v>
      </c>
      <c r="F34" s="523">
        <f>ROUND(D34*G31,0)</f>
        <v>216440</v>
      </c>
      <c r="G34" s="523">
        <f t="shared" si="12"/>
        <v>216440</v>
      </c>
      <c r="H34" s="523">
        <f t="shared" si="13"/>
        <v>1</v>
      </c>
      <c r="I34" s="523">
        <f t="shared" si="14"/>
        <v>216440</v>
      </c>
      <c r="J34" s="523">
        <f t="shared" si="15"/>
        <v>0</v>
      </c>
      <c r="K34" s="603">
        <f>I34</f>
        <v>216440</v>
      </c>
    </row>
    <row r="35" spans="2:11" ht="15.75" customHeight="1" x14ac:dyDescent="0.25">
      <c r="B35" s="757" t="s">
        <v>264</v>
      </c>
      <c r="C35" s="748"/>
      <c r="D35" s="748"/>
      <c r="E35" s="749"/>
      <c r="F35" s="523"/>
      <c r="G35" s="530">
        <f>SUM(G33:G34)</f>
        <v>348993</v>
      </c>
      <c r="H35" s="530"/>
      <c r="I35" s="530">
        <f t="shared" ref="I35:K35" si="16">SUM(I33:I34)</f>
        <v>348993</v>
      </c>
      <c r="J35" s="530">
        <f t="shared" si="16"/>
        <v>0</v>
      </c>
      <c r="K35" s="605">
        <f t="shared" si="16"/>
        <v>348993</v>
      </c>
    </row>
    <row r="36" spans="2:11" ht="15.75" customHeight="1" x14ac:dyDescent="0.25">
      <c r="B36" s="558" t="s">
        <v>401</v>
      </c>
      <c r="C36" s="421" t="s">
        <v>155</v>
      </c>
      <c r="D36" s="492">
        <v>0.15</v>
      </c>
      <c r="E36" s="596">
        <v>1</v>
      </c>
      <c r="F36" s="435"/>
      <c r="G36" s="436">
        <f>ROUND((G35+G31+G27)*D36,0)</f>
        <v>612338</v>
      </c>
      <c r="H36" s="437"/>
      <c r="I36" s="436">
        <f>ROUND((I35+I31+I27)*D36,0)</f>
        <v>612338</v>
      </c>
      <c r="J36" s="435">
        <f t="shared" ref="J36" si="17">I36-K36</f>
        <v>0</v>
      </c>
      <c r="K36" s="447">
        <f>I36</f>
        <v>612338</v>
      </c>
    </row>
    <row r="37" spans="2:11" ht="15.75" customHeight="1" x14ac:dyDescent="0.25">
      <c r="B37" s="732" t="s">
        <v>265</v>
      </c>
      <c r="C37" s="721"/>
      <c r="D37" s="721"/>
      <c r="E37" s="721"/>
      <c r="F37" s="450"/>
      <c r="G37" s="451">
        <f>G36+G35+G31+G27</f>
        <v>4694588</v>
      </c>
      <c r="H37" s="452"/>
      <c r="I37" s="451">
        <f t="shared" ref="I37" si="18">I36+I35+I31+I27</f>
        <v>4694588</v>
      </c>
      <c r="J37" s="451">
        <f t="shared" ref="J37" si="19">J36+J35+J31+J27</f>
        <v>-11122600</v>
      </c>
      <c r="K37" s="597">
        <f t="shared" ref="K37" si="20">K36+K35+K31+K27</f>
        <v>15817188</v>
      </c>
    </row>
    <row r="38" spans="2:11" ht="15.75" customHeight="1" x14ac:dyDescent="0.25">
      <c r="B38" s="606">
        <v>2</v>
      </c>
      <c r="C38" s="524" t="s">
        <v>266</v>
      </c>
      <c r="D38" s="524"/>
      <c r="E38" s="525"/>
      <c r="F38" s="526"/>
      <c r="G38" s="534"/>
      <c r="H38" s="526"/>
      <c r="I38" s="534"/>
      <c r="J38" s="526"/>
      <c r="K38" s="607"/>
    </row>
    <row r="39" spans="2:11" ht="15.75" customHeight="1" x14ac:dyDescent="0.25">
      <c r="B39" s="608" t="s">
        <v>143</v>
      </c>
      <c r="C39" s="532" t="s">
        <v>131</v>
      </c>
      <c r="D39" s="526"/>
      <c r="E39" s="537"/>
      <c r="F39" s="528"/>
      <c r="G39" s="535"/>
      <c r="H39" s="528"/>
      <c r="I39" s="528"/>
      <c r="J39" s="528"/>
      <c r="K39" s="609"/>
    </row>
    <row r="40" spans="2:11" ht="15.75" customHeight="1" x14ac:dyDescent="0.25">
      <c r="B40" s="608" t="s">
        <v>267</v>
      </c>
      <c r="C40" s="565" t="s">
        <v>60</v>
      </c>
      <c r="D40" s="537" t="s">
        <v>38</v>
      </c>
      <c r="E40" s="528">
        <f t="shared" ref="E40:E41" si="21">ROUND(E$9*E$10,0)</f>
        <v>320</v>
      </c>
      <c r="F40" s="528">
        <f>Parámetros!G44</f>
        <v>1083</v>
      </c>
      <c r="G40" s="528">
        <f t="shared" ref="G40:G45" si="22">E40*F40</f>
        <v>346560</v>
      </c>
      <c r="H40" s="528">
        <f t="shared" ref="H40:H45" si="23">E$17</f>
        <v>1</v>
      </c>
      <c r="I40" s="528">
        <f t="shared" ref="I40:I45" si="24">+H40*G40</f>
        <v>346560</v>
      </c>
      <c r="J40" s="528">
        <f t="shared" ref="J40:J45" si="25">I40-K40</f>
        <v>346560</v>
      </c>
      <c r="K40" s="609"/>
    </row>
    <row r="41" spans="2:11" ht="15.75" customHeight="1" x14ac:dyDescent="0.25">
      <c r="B41" s="608" t="s">
        <v>268</v>
      </c>
      <c r="C41" s="565" t="s">
        <v>56</v>
      </c>
      <c r="D41" s="537" t="s">
        <v>54</v>
      </c>
      <c r="E41" s="528">
        <f t="shared" si="21"/>
        <v>320</v>
      </c>
      <c r="F41" s="528">
        <f>Parámetros!G40</f>
        <v>867</v>
      </c>
      <c r="G41" s="528">
        <f t="shared" si="22"/>
        <v>277440</v>
      </c>
      <c r="H41" s="528">
        <f t="shared" si="23"/>
        <v>1</v>
      </c>
      <c r="I41" s="528">
        <f t="shared" si="24"/>
        <v>277440</v>
      </c>
      <c r="J41" s="528">
        <f t="shared" si="25"/>
        <v>277440</v>
      </c>
      <c r="K41" s="609"/>
    </row>
    <row r="42" spans="2:11" ht="15.75" customHeight="1" x14ac:dyDescent="0.25">
      <c r="B42" s="608" t="s">
        <v>269</v>
      </c>
      <c r="C42" s="565" t="s">
        <v>61</v>
      </c>
      <c r="D42" s="537" t="s">
        <v>54</v>
      </c>
      <c r="E42" s="528">
        <f t="shared" ref="E42:E44" si="26">E$9</f>
        <v>1600</v>
      </c>
      <c r="F42" s="528">
        <f>Parámetros!G45</f>
        <v>929</v>
      </c>
      <c r="G42" s="528">
        <f t="shared" si="22"/>
        <v>1486400</v>
      </c>
      <c r="H42" s="528">
        <f t="shared" si="23"/>
        <v>1</v>
      </c>
      <c r="I42" s="528">
        <f t="shared" si="24"/>
        <v>1486400</v>
      </c>
      <c r="J42" s="528">
        <f t="shared" si="25"/>
        <v>-2513600</v>
      </c>
      <c r="K42" s="609">
        <v>4000000</v>
      </c>
    </row>
    <row r="43" spans="2:11" ht="15.75" customHeight="1" x14ac:dyDescent="0.25">
      <c r="B43" s="608" t="s">
        <v>270</v>
      </c>
      <c r="C43" s="565" t="s">
        <v>57</v>
      </c>
      <c r="D43" s="537" t="s">
        <v>54</v>
      </c>
      <c r="E43" s="528">
        <f t="shared" si="26"/>
        <v>1600</v>
      </c>
      <c r="F43" s="528">
        <f>Parámetros!G41</f>
        <v>433</v>
      </c>
      <c r="G43" s="528">
        <f t="shared" si="22"/>
        <v>692800</v>
      </c>
      <c r="H43" s="528">
        <f t="shared" si="23"/>
        <v>1</v>
      </c>
      <c r="I43" s="528">
        <f t="shared" si="24"/>
        <v>692800</v>
      </c>
      <c r="J43" s="528">
        <f t="shared" si="25"/>
        <v>692800</v>
      </c>
      <c r="K43" s="609"/>
    </row>
    <row r="44" spans="2:11" ht="15.75" customHeight="1" x14ac:dyDescent="0.25">
      <c r="B44" s="608" t="s">
        <v>271</v>
      </c>
      <c r="C44" s="565" t="s">
        <v>62</v>
      </c>
      <c r="D44" s="537" t="s">
        <v>54</v>
      </c>
      <c r="E44" s="528">
        <f t="shared" si="26"/>
        <v>1600</v>
      </c>
      <c r="F44" s="528">
        <f>Parámetros!G46</f>
        <v>260</v>
      </c>
      <c r="G44" s="528">
        <f t="shared" si="22"/>
        <v>416000</v>
      </c>
      <c r="H44" s="528">
        <f t="shared" si="23"/>
        <v>1</v>
      </c>
      <c r="I44" s="528">
        <f t="shared" si="24"/>
        <v>416000</v>
      </c>
      <c r="J44" s="528">
        <f t="shared" si="25"/>
        <v>416000</v>
      </c>
      <c r="K44" s="609"/>
    </row>
    <row r="45" spans="2:11" ht="15.75" customHeight="1" x14ac:dyDescent="0.25">
      <c r="B45" s="608" t="s">
        <v>272</v>
      </c>
      <c r="C45" s="565" t="s">
        <v>63</v>
      </c>
      <c r="D45" s="537" t="s">
        <v>44</v>
      </c>
      <c r="E45" s="528">
        <f>ROUND(E48*2+E49+E50+E51,0)</f>
        <v>770</v>
      </c>
      <c r="F45" s="528">
        <f>Parámetros!G47</f>
        <v>433</v>
      </c>
      <c r="G45" s="528">
        <f t="shared" si="22"/>
        <v>333410</v>
      </c>
      <c r="H45" s="528">
        <f t="shared" si="23"/>
        <v>1</v>
      </c>
      <c r="I45" s="528">
        <f t="shared" si="24"/>
        <v>333410</v>
      </c>
      <c r="J45" s="528">
        <f t="shared" si="25"/>
        <v>333410</v>
      </c>
      <c r="K45" s="609"/>
    </row>
    <row r="46" spans="2:11" ht="15.75" customHeight="1" x14ac:dyDescent="0.25">
      <c r="B46" s="747" t="s">
        <v>273</v>
      </c>
      <c r="C46" s="748"/>
      <c r="D46" s="748"/>
      <c r="E46" s="749"/>
      <c r="F46" s="528"/>
      <c r="G46" s="535">
        <f>SUM(G40:G45)</f>
        <v>3552610</v>
      </c>
      <c r="H46" s="535"/>
      <c r="I46" s="535">
        <f t="shared" ref="I46:K46" si="27">SUM(I40:I45)</f>
        <v>3552610</v>
      </c>
      <c r="J46" s="535">
        <f t="shared" si="27"/>
        <v>-447390</v>
      </c>
      <c r="K46" s="610">
        <f t="shared" si="27"/>
        <v>4000000</v>
      </c>
    </row>
    <row r="47" spans="2:11" ht="15.75" customHeight="1" x14ac:dyDescent="0.25">
      <c r="B47" s="606" t="s">
        <v>144</v>
      </c>
      <c r="C47" s="532" t="s">
        <v>142</v>
      </c>
      <c r="D47" s="526"/>
      <c r="E47" s="537"/>
      <c r="F47" s="528"/>
      <c r="G47" s="535"/>
      <c r="H47" s="528"/>
      <c r="I47" s="528"/>
      <c r="J47" s="528"/>
      <c r="K47" s="609"/>
    </row>
    <row r="48" spans="2:11" ht="15.75" customHeight="1" x14ac:dyDescent="0.25">
      <c r="B48" s="608" t="s">
        <v>274</v>
      </c>
      <c r="C48" s="565" t="s">
        <v>92</v>
      </c>
      <c r="D48" s="537" t="s">
        <v>73</v>
      </c>
      <c r="E48" s="528">
        <f>ROUND(E9*E10,0)</f>
        <v>320</v>
      </c>
      <c r="F48" s="528">
        <v>0</v>
      </c>
      <c r="G48" s="528">
        <f t="shared" ref="G48:G51" si="28">E48*F48</f>
        <v>0</v>
      </c>
      <c r="H48" s="528">
        <f>+I$19</f>
        <v>0</v>
      </c>
      <c r="I48" s="528">
        <f t="shared" ref="I48:I51" si="29">+H48*G48</f>
        <v>0</v>
      </c>
      <c r="J48" s="528">
        <f t="shared" ref="J48:J51" si="30">I48-K48</f>
        <v>0</v>
      </c>
      <c r="K48" s="609"/>
    </row>
    <row r="49" spans="2:11" ht="15.75" customHeight="1" x14ac:dyDescent="0.25">
      <c r="B49" s="608" t="s">
        <v>275</v>
      </c>
      <c r="C49" s="565" t="s">
        <v>86</v>
      </c>
      <c r="D49" s="537" t="s">
        <v>44</v>
      </c>
      <c r="E49" s="538">
        <f>E15</f>
        <v>0.96</v>
      </c>
      <c r="F49" s="528">
        <f>Parámetros!D94</f>
        <v>75000</v>
      </c>
      <c r="G49" s="528">
        <f t="shared" si="28"/>
        <v>72000</v>
      </c>
      <c r="H49" s="528">
        <f t="shared" ref="H49:H51" si="31">E$17</f>
        <v>1</v>
      </c>
      <c r="I49" s="528">
        <f t="shared" si="29"/>
        <v>72000</v>
      </c>
      <c r="J49" s="528">
        <f t="shared" si="30"/>
        <v>72000</v>
      </c>
      <c r="K49" s="609"/>
    </row>
    <row r="50" spans="2:11" ht="15.75" customHeight="1" x14ac:dyDescent="0.25">
      <c r="B50" s="608" t="s">
        <v>276</v>
      </c>
      <c r="C50" s="565" t="s">
        <v>84</v>
      </c>
      <c r="D50" s="537" t="s">
        <v>44</v>
      </c>
      <c r="E50" s="528">
        <f>+E12</f>
        <v>128</v>
      </c>
      <c r="F50" s="528">
        <f>Parámetros!D92</f>
        <v>7950</v>
      </c>
      <c r="G50" s="528">
        <f t="shared" si="28"/>
        <v>1017600</v>
      </c>
      <c r="H50" s="528">
        <f t="shared" si="31"/>
        <v>1</v>
      </c>
      <c r="I50" s="528">
        <f t="shared" si="29"/>
        <v>1017600</v>
      </c>
      <c r="J50" s="528">
        <f t="shared" si="30"/>
        <v>1017600</v>
      </c>
      <c r="K50" s="609"/>
    </row>
    <row r="51" spans="2:11" ht="15.75" customHeight="1" x14ac:dyDescent="0.25">
      <c r="B51" s="608" t="s">
        <v>277</v>
      </c>
      <c r="C51" s="565" t="s">
        <v>91</v>
      </c>
      <c r="D51" s="537" t="s">
        <v>44</v>
      </c>
      <c r="E51" s="528">
        <v>1</v>
      </c>
      <c r="F51" s="528">
        <f>Parámetros!D98</f>
        <v>64600</v>
      </c>
      <c r="G51" s="528">
        <f t="shared" si="28"/>
        <v>64600</v>
      </c>
      <c r="H51" s="528">
        <f t="shared" si="31"/>
        <v>1</v>
      </c>
      <c r="I51" s="528">
        <f t="shared" si="29"/>
        <v>64600</v>
      </c>
      <c r="J51" s="528">
        <f t="shared" si="30"/>
        <v>64600</v>
      </c>
      <c r="K51" s="609"/>
    </row>
    <row r="52" spans="2:11" ht="15.75" customHeight="1" x14ac:dyDescent="0.25">
      <c r="B52" s="747" t="s">
        <v>278</v>
      </c>
      <c r="C52" s="748"/>
      <c r="D52" s="748"/>
      <c r="E52" s="749"/>
      <c r="F52" s="528"/>
      <c r="G52" s="535">
        <f>SUM(G48:G51)</f>
        <v>1154200</v>
      </c>
      <c r="H52" s="535"/>
      <c r="I52" s="535">
        <f t="shared" ref="I52:K52" si="32">SUM(I48:I51)</f>
        <v>1154200</v>
      </c>
      <c r="J52" s="535">
        <f t="shared" si="32"/>
        <v>1154200</v>
      </c>
      <c r="K52" s="610">
        <f t="shared" si="32"/>
        <v>0</v>
      </c>
    </row>
    <row r="53" spans="2:11" ht="15.75" customHeight="1" x14ac:dyDescent="0.25">
      <c r="B53" s="606" t="s">
        <v>145</v>
      </c>
      <c r="C53" s="532" t="s">
        <v>151</v>
      </c>
      <c r="D53" s="524"/>
      <c r="E53" s="527"/>
      <c r="F53" s="528"/>
      <c r="G53" s="528"/>
      <c r="H53" s="528"/>
      <c r="I53" s="528"/>
      <c r="J53" s="528"/>
      <c r="K53" s="609"/>
    </row>
    <row r="54" spans="2:11" ht="15.75" customHeight="1" x14ac:dyDescent="0.25">
      <c r="B54" s="608" t="s">
        <v>279</v>
      </c>
      <c r="C54" s="565" t="s">
        <v>5</v>
      </c>
      <c r="D54" s="539">
        <v>0.05</v>
      </c>
      <c r="E54" s="533">
        <v>1</v>
      </c>
      <c r="F54" s="528">
        <f>ROUND(D54*G46,0)</f>
        <v>177631</v>
      </c>
      <c r="G54" s="528">
        <f t="shared" ref="G54:G55" si="33">E54*F54</f>
        <v>177631</v>
      </c>
      <c r="H54" s="528">
        <f t="shared" ref="H54:H55" si="34">E$17</f>
        <v>1</v>
      </c>
      <c r="I54" s="528">
        <f t="shared" ref="I54:I55" si="35">+H54*G54</f>
        <v>177631</v>
      </c>
      <c r="J54" s="528">
        <f t="shared" ref="J54:J55" si="36">I54-K54</f>
        <v>0</v>
      </c>
      <c r="K54" s="609">
        <f>I54</f>
        <v>177631</v>
      </c>
    </row>
    <row r="55" spans="2:11" ht="15.75" customHeight="1" x14ac:dyDescent="0.25">
      <c r="B55" s="608" t="s">
        <v>280</v>
      </c>
      <c r="C55" s="565" t="s">
        <v>7</v>
      </c>
      <c r="D55" s="539">
        <v>0.2</v>
      </c>
      <c r="E55" s="533">
        <v>1</v>
      </c>
      <c r="F55" s="528">
        <f>ROUND(D55*G52,0)</f>
        <v>230840</v>
      </c>
      <c r="G55" s="528">
        <f t="shared" si="33"/>
        <v>230840</v>
      </c>
      <c r="H55" s="528">
        <f t="shared" si="34"/>
        <v>1</v>
      </c>
      <c r="I55" s="528">
        <f t="shared" si="35"/>
        <v>230840</v>
      </c>
      <c r="J55" s="528">
        <f t="shared" si="36"/>
        <v>0</v>
      </c>
      <c r="K55" s="609">
        <f>I55</f>
        <v>230840</v>
      </c>
    </row>
    <row r="56" spans="2:11" ht="15.75" customHeight="1" x14ac:dyDescent="0.25">
      <c r="B56" s="747" t="s">
        <v>281</v>
      </c>
      <c r="C56" s="748"/>
      <c r="D56" s="748"/>
      <c r="E56" s="749"/>
      <c r="F56" s="528"/>
      <c r="G56" s="535">
        <f>SUM(G54:G55)</f>
        <v>408471</v>
      </c>
      <c r="H56" s="535"/>
      <c r="I56" s="535">
        <f t="shared" ref="I56:K56" si="37">SUM(I53:I55)</f>
        <v>408471</v>
      </c>
      <c r="J56" s="535">
        <f t="shared" si="37"/>
        <v>0</v>
      </c>
      <c r="K56" s="610">
        <f t="shared" si="37"/>
        <v>408471</v>
      </c>
    </row>
    <row r="57" spans="2:11" ht="15.75" customHeight="1" x14ac:dyDescent="0.25">
      <c r="B57" s="467">
        <v>2.4</v>
      </c>
      <c r="C57" s="421" t="s">
        <v>155</v>
      </c>
      <c r="D57" s="492">
        <v>0.15</v>
      </c>
      <c r="E57" s="446"/>
      <c r="F57" s="462"/>
      <c r="G57" s="463">
        <f>ROUND((G56+G52+G46)*D57,0)</f>
        <v>767292</v>
      </c>
      <c r="H57" s="463"/>
      <c r="I57" s="463">
        <f>ROUND((I56+I52+I46)*D57,0)</f>
        <v>767292</v>
      </c>
      <c r="J57" s="462">
        <f t="shared" ref="J57" si="38">I57-K57</f>
        <v>0</v>
      </c>
      <c r="K57" s="468">
        <f>I57</f>
        <v>767292</v>
      </c>
    </row>
    <row r="58" spans="2:11" ht="15.75" customHeight="1" x14ac:dyDescent="0.25">
      <c r="B58" s="724" t="s">
        <v>282</v>
      </c>
      <c r="C58" s="721"/>
      <c r="D58" s="721"/>
      <c r="E58" s="721"/>
      <c r="F58" s="462"/>
      <c r="G58" s="463">
        <f>G57+G56+G52+G46</f>
        <v>5882573</v>
      </c>
      <c r="H58" s="463"/>
      <c r="I58" s="463">
        <f>I57+I56+I52+I46</f>
        <v>5882573</v>
      </c>
      <c r="J58" s="463">
        <f t="shared" ref="J58:K58" si="39">J57+J56+J52+J46</f>
        <v>706810</v>
      </c>
      <c r="K58" s="468">
        <f t="shared" si="39"/>
        <v>5175763</v>
      </c>
    </row>
    <row r="59" spans="2:11" ht="15.75" hidden="1" customHeight="1" x14ac:dyDescent="0.25">
      <c r="B59" s="472">
        <v>3</v>
      </c>
      <c r="C59" s="725" t="s">
        <v>283</v>
      </c>
      <c r="D59" s="721"/>
      <c r="E59" s="473"/>
      <c r="F59" s="474"/>
      <c r="G59" s="475"/>
      <c r="H59" s="476"/>
      <c r="I59" s="475"/>
      <c r="J59" s="476"/>
      <c r="K59" s="477"/>
    </row>
    <row r="60" spans="2:11" ht="15.75" hidden="1" customHeight="1" x14ac:dyDescent="0.25">
      <c r="B60" s="478" t="s">
        <v>169</v>
      </c>
      <c r="C60" s="479" t="s">
        <v>131</v>
      </c>
      <c r="D60" s="479"/>
      <c r="E60" s="480"/>
      <c r="F60" s="474"/>
      <c r="G60" s="475"/>
      <c r="H60" s="480"/>
      <c r="I60" s="481"/>
      <c r="J60" s="474"/>
      <c r="K60" s="482"/>
    </row>
    <row r="61" spans="2:11" ht="30" hidden="1" customHeight="1" x14ac:dyDescent="0.25">
      <c r="B61" s="483" t="s">
        <v>284</v>
      </c>
      <c r="C61" s="484" t="s">
        <v>252</v>
      </c>
      <c r="D61" s="476" t="s">
        <v>54</v>
      </c>
      <c r="E61" s="476">
        <f t="shared" ref="E61:E63" si="40">E$9</f>
        <v>1600</v>
      </c>
      <c r="F61" s="476">
        <f>Parámetros!G45</f>
        <v>929</v>
      </c>
      <c r="G61" s="476">
        <f>E61*F61</f>
        <v>1486400</v>
      </c>
      <c r="H61" s="476">
        <f t="shared" ref="H61:H65" si="41">E$18</f>
        <v>0</v>
      </c>
      <c r="I61" s="476">
        <f>+H61*G61</f>
        <v>0</v>
      </c>
      <c r="J61" s="476">
        <f t="shared" ref="J61" si="42">I61-K61</f>
        <v>0</v>
      </c>
      <c r="K61" s="482"/>
    </row>
    <row r="62" spans="2:11" ht="15.75" hidden="1" customHeight="1" x14ac:dyDescent="0.25">
      <c r="B62" s="483" t="s">
        <v>285</v>
      </c>
      <c r="C62" s="485" t="s">
        <v>57</v>
      </c>
      <c r="D62" s="476" t="s">
        <v>54</v>
      </c>
      <c r="E62" s="476">
        <f t="shared" si="40"/>
        <v>1600</v>
      </c>
      <c r="F62" s="474">
        <f>Parámetros!G41</f>
        <v>433</v>
      </c>
      <c r="G62" s="476">
        <f t="shared" ref="G62:G63" si="43">E62*F62</f>
        <v>692800</v>
      </c>
      <c r="H62" s="476">
        <f t="shared" si="41"/>
        <v>0</v>
      </c>
      <c r="I62" s="476">
        <f>+H62*G62</f>
        <v>0</v>
      </c>
      <c r="J62" s="474">
        <f>I62-K62</f>
        <v>0</v>
      </c>
      <c r="K62" s="482"/>
    </row>
    <row r="63" spans="2:11" ht="15.75" hidden="1" customHeight="1" x14ac:dyDescent="0.25">
      <c r="B63" s="483" t="s">
        <v>286</v>
      </c>
      <c r="C63" s="485" t="s">
        <v>62</v>
      </c>
      <c r="D63" s="476" t="s">
        <v>54</v>
      </c>
      <c r="E63" s="476">
        <f t="shared" si="40"/>
        <v>1600</v>
      </c>
      <c r="F63" s="474">
        <f>Parámetros!G46</f>
        <v>260</v>
      </c>
      <c r="G63" s="476">
        <f t="shared" si="43"/>
        <v>416000</v>
      </c>
      <c r="H63" s="476">
        <f>E18</f>
        <v>0</v>
      </c>
      <c r="I63" s="476">
        <f>H63*G63</f>
        <v>0</v>
      </c>
      <c r="J63" s="474">
        <f>I63-K63</f>
        <v>0</v>
      </c>
      <c r="K63" s="482"/>
    </row>
    <row r="64" spans="2:11" ht="15.75" hidden="1" customHeight="1" x14ac:dyDescent="0.25">
      <c r="B64" s="483" t="s">
        <v>297</v>
      </c>
      <c r="C64" s="485" t="s">
        <v>63</v>
      </c>
      <c r="D64" s="476" t="s">
        <v>44</v>
      </c>
      <c r="E64" s="474">
        <f>ROUND(E67+E68,0)</f>
        <v>129</v>
      </c>
      <c r="F64" s="474">
        <f>Parámetros!G47</f>
        <v>433</v>
      </c>
      <c r="G64" s="476">
        <f>E64*F64</f>
        <v>55857</v>
      </c>
      <c r="H64" s="476">
        <f t="shared" si="41"/>
        <v>0</v>
      </c>
      <c r="I64" s="476">
        <f>+H64*G64</f>
        <v>0</v>
      </c>
      <c r="J64" s="474">
        <f>I64-K64</f>
        <v>0</v>
      </c>
      <c r="K64" s="482">
        <f>I64</f>
        <v>0</v>
      </c>
    </row>
    <row r="65" spans="2:11" ht="15.75" hidden="1" customHeight="1" x14ac:dyDescent="0.25">
      <c r="B65" s="720" t="s">
        <v>287</v>
      </c>
      <c r="C65" s="721"/>
      <c r="D65" s="721"/>
      <c r="E65" s="721"/>
      <c r="F65" s="474"/>
      <c r="G65" s="475">
        <f>SUM(G61:G64)</f>
        <v>2651057</v>
      </c>
      <c r="H65" s="476">
        <f t="shared" si="41"/>
        <v>0</v>
      </c>
      <c r="I65" s="475">
        <f>SUM(I61:I64)</f>
        <v>0</v>
      </c>
      <c r="J65" s="475">
        <f t="shared" ref="J65:K65" si="44">SUM(J61:J64)</f>
        <v>0</v>
      </c>
      <c r="K65" s="486">
        <f t="shared" si="44"/>
        <v>0</v>
      </c>
    </row>
    <row r="66" spans="2:11" ht="15.75" hidden="1" customHeight="1" x14ac:dyDescent="0.25">
      <c r="B66" s="478" t="s">
        <v>152</v>
      </c>
      <c r="C66" s="479" t="s">
        <v>142</v>
      </c>
      <c r="D66" s="479"/>
      <c r="E66" s="481"/>
      <c r="F66" s="475"/>
      <c r="G66" s="475"/>
      <c r="H66" s="481"/>
      <c r="I66" s="481"/>
      <c r="J66" s="475"/>
      <c r="K66" s="486"/>
    </row>
    <row r="67" spans="2:11" ht="15.75" hidden="1" customHeight="1" x14ac:dyDescent="0.25">
      <c r="B67" s="483" t="s">
        <v>288</v>
      </c>
      <c r="C67" s="485" t="s">
        <v>84</v>
      </c>
      <c r="D67" s="480" t="s">
        <v>258</v>
      </c>
      <c r="E67" s="474">
        <f>E$12</f>
        <v>128</v>
      </c>
      <c r="F67" s="474">
        <f>Parámetros!D92</f>
        <v>7950</v>
      </c>
      <c r="G67" s="476">
        <f>E67*F67</f>
        <v>1017600</v>
      </c>
      <c r="H67" s="476">
        <f t="shared" ref="H67:H68" si="45">E$18</f>
        <v>0</v>
      </c>
      <c r="I67" s="480">
        <f>+H67*G67</f>
        <v>0</v>
      </c>
      <c r="J67" s="476">
        <f>I67-K67</f>
        <v>0</v>
      </c>
      <c r="K67" s="482"/>
    </row>
    <row r="68" spans="2:11" ht="15.75" hidden="1" customHeight="1" x14ac:dyDescent="0.25">
      <c r="B68" s="483" t="s">
        <v>289</v>
      </c>
      <c r="C68" s="485" t="s">
        <v>91</v>
      </c>
      <c r="D68" s="480" t="s">
        <v>44</v>
      </c>
      <c r="E68" s="474">
        <f>E$13</f>
        <v>1</v>
      </c>
      <c r="F68" s="474">
        <f>Parámetros!D98</f>
        <v>64600</v>
      </c>
      <c r="G68" s="476">
        <f>E68*F68</f>
        <v>64600</v>
      </c>
      <c r="H68" s="476">
        <f t="shared" si="45"/>
        <v>0</v>
      </c>
      <c r="I68" s="480">
        <f>+H68*G68</f>
        <v>0</v>
      </c>
      <c r="J68" s="476">
        <f t="shared" ref="J68" si="46">I68-K68</f>
        <v>0</v>
      </c>
      <c r="K68" s="482"/>
    </row>
    <row r="69" spans="2:11" ht="15.75" hidden="1" customHeight="1" x14ac:dyDescent="0.25">
      <c r="B69" s="720" t="s">
        <v>290</v>
      </c>
      <c r="C69" s="721"/>
      <c r="D69" s="721"/>
      <c r="E69" s="721"/>
      <c r="F69" s="474"/>
      <c r="G69" s="475">
        <f>SUM(G67:G68)</f>
        <v>1082200</v>
      </c>
      <c r="H69" s="475"/>
      <c r="I69" s="475">
        <f>SUM(I67:I68)</f>
        <v>0</v>
      </c>
      <c r="J69" s="475">
        <f t="shared" ref="J69:K69" si="47">SUM(J67:J68)</f>
        <v>0</v>
      </c>
      <c r="K69" s="486">
        <f t="shared" si="47"/>
        <v>0</v>
      </c>
    </row>
    <row r="70" spans="2:11" ht="15.75" hidden="1" customHeight="1" x14ac:dyDescent="0.25">
      <c r="B70" s="478" t="s">
        <v>134</v>
      </c>
      <c r="C70" s="479" t="s">
        <v>151</v>
      </c>
      <c r="D70" s="479"/>
      <c r="E70" s="480"/>
      <c r="F70" s="474"/>
      <c r="G70" s="475"/>
      <c r="H70" s="480"/>
      <c r="I70" s="481"/>
      <c r="J70" s="474"/>
      <c r="K70" s="482"/>
    </row>
    <row r="71" spans="2:11" ht="15.75" hidden="1" customHeight="1" x14ac:dyDescent="0.25">
      <c r="B71" s="483" t="s">
        <v>291</v>
      </c>
      <c r="C71" s="485" t="s">
        <v>5</v>
      </c>
      <c r="D71" s="487">
        <v>0.05</v>
      </c>
      <c r="E71" s="474">
        <v>1</v>
      </c>
      <c r="F71" s="474">
        <f>ROUND(G65*D71,0)</f>
        <v>132553</v>
      </c>
      <c r="G71" s="476">
        <f>E71*F71</f>
        <v>132553</v>
      </c>
      <c r="H71" s="476">
        <f t="shared" ref="H71:H72" si="48">E$18</f>
        <v>0</v>
      </c>
      <c r="I71" s="480">
        <f>+H71*G71</f>
        <v>0</v>
      </c>
      <c r="J71" s="476">
        <f t="shared" ref="J71:J72" si="49">I71-K71</f>
        <v>0</v>
      </c>
      <c r="K71" s="482">
        <f t="shared" ref="K71:K72" si="50">I71</f>
        <v>0</v>
      </c>
    </row>
    <row r="72" spans="2:11" ht="15.75" hidden="1" customHeight="1" x14ac:dyDescent="0.25">
      <c r="B72" s="483" t="s">
        <v>292</v>
      </c>
      <c r="C72" s="485" t="s">
        <v>263</v>
      </c>
      <c r="D72" s="487">
        <v>0.2</v>
      </c>
      <c r="E72" s="474">
        <v>1</v>
      </c>
      <c r="F72" s="474">
        <f>ROUND(G69*D72,0)</f>
        <v>216440</v>
      </c>
      <c r="G72" s="476">
        <f>E72*F72</f>
        <v>216440</v>
      </c>
      <c r="H72" s="476">
        <f t="shared" si="48"/>
        <v>0</v>
      </c>
      <c r="I72" s="480">
        <f>+H72*G72</f>
        <v>0</v>
      </c>
      <c r="J72" s="476">
        <f t="shared" si="49"/>
        <v>0</v>
      </c>
      <c r="K72" s="486">
        <f t="shared" si="50"/>
        <v>0</v>
      </c>
    </row>
    <row r="73" spans="2:11" ht="15.75" hidden="1" customHeight="1" x14ac:dyDescent="0.25">
      <c r="B73" s="720" t="s">
        <v>293</v>
      </c>
      <c r="C73" s="721"/>
      <c r="D73" s="721"/>
      <c r="E73" s="721"/>
      <c r="F73" s="474"/>
      <c r="G73" s="475">
        <f>SUM(G71:G72)</f>
        <v>348993</v>
      </c>
      <c r="H73" s="475"/>
      <c r="I73" s="475">
        <f>SUM(I71:I72)</f>
        <v>0</v>
      </c>
      <c r="J73" s="475">
        <f t="shared" ref="J73:K73" si="51">SUM(J71:J72)</f>
        <v>0</v>
      </c>
      <c r="K73" s="486">
        <f t="shared" si="51"/>
        <v>0</v>
      </c>
    </row>
    <row r="74" spans="2:11" ht="15.75" hidden="1" customHeight="1" x14ac:dyDescent="0.25">
      <c r="B74" s="720" t="s">
        <v>294</v>
      </c>
      <c r="C74" s="721"/>
      <c r="D74" s="721"/>
      <c r="E74" s="721"/>
      <c r="F74" s="488"/>
      <c r="G74" s="489">
        <f>G73+G69+G65</f>
        <v>4082250</v>
      </c>
      <c r="H74" s="489"/>
      <c r="I74" s="475">
        <f>I73+I69+I65</f>
        <v>0</v>
      </c>
      <c r="J74" s="475">
        <f>J73+J69+J65</f>
        <v>0</v>
      </c>
      <c r="K74" s="486">
        <f>K73+K69+K65</f>
        <v>0</v>
      </c>
    </row>
    <row r="75" spans="2:11" ht="15.75" customHeight="1" thickBot="1" x14ac:dyDescent="0.3">
      <c r="B75" s="722" t="s">
        <v>338</v>
      </c>
      <c r="C75" s="723"/>
      <c r="D75" s="723"/>
      <c r="E75" s="723"/>
      <c r="F75" s="416"/>
      <c r="G75" s="417">
        <f>G58+G37</f>
        <v>10577161</v>
      </c>
      <c r="H75" s="417"/>
      <c r="I75" s="417">
        <f>I58+I37</f>
        <v>10577161</v>
      </c>
      <c r="J75" s="417">
        <f>J58+J37</f>
        <v>-10415790</v>
      </c>
      <c r="K75" s="418">
        <f>K58+K37</f>
        <v>20992951</v>
      </c>
    </row>
    <row r="76" spans="2:11" ht="15.75" customHeight="1" x14ac:dyDescent="0.25">
      <c r="E76" s="419"/>
    </row>
    <row r="77" spans="2:11" ht="15.75" customHeight="1" x14ac:dyDescent="0.25">
      <c r="E77" s="419"/>
      <c r="G77" s="377"/>
    </row>
    <row r="78" spans="2:11" ht="15.75" customHeight="1" x14ac:dyDescent="0.3">
      <c r="E78" s="419"/>
      <c r="I78" s="599">
        <f>I75*0.3</f>
        <v>3173148.3</v>
      </c>
      <c r="J78" s="244"/>
      <c r="K78" s="271">
        <f>I78-K75</f>
        <v>-17819802.699999999</v>
      </c>
    </row>
    <row r="79" spans="2:11" ht="15.75" customHeight="1" x14ac:dyDescent="0.25">
      <c r="E79" s="419"/>
    </row>
    <row r="80" spans="2:11" ht="15.75" customHeight="1" x14ac:dyDescent="0.25">
      <c r="E80" s="419"/>
    </row>
    <row r="81" spans="5:5" ht="15.75" customHeight="1" x14ac:dyDescent="0.25">
      <c r="E81" s="419"/>
    </row>
    <row r="82" spans="5:5" ht="15.75" customHeight="1" x14ac:dyDescent="0.25">
      <c r="E82" s="419"/>
    </row>
    <row r="83" spans="5:5" ht="15.75" customHeight="1" x14ac:dyDescent="0.25">
      <c r="E83" s="419"/>
    </row>
    <row r="84" spans="5:5" ht="15.75" customHeight="1" x14ac:dyDescent="0.25">
      <c r="E84" s="419"/>
    </row>
    <row r="85" spans="5:5" ht="15.75" customHeight="1" x14ac:dyDescent="0.25">
      <c r="E85" s="419"/>
    </row>
    <row r="86" spans="5:5" ht="15.75" customHeight="1" x14ac:dyDescent="0.25">
      <c r="E86" s="419"/>
    </row>
    <row r="87" spans="5:5" ht="15.75" customHeight="1" x14ac:dyDescent="0.25">
      <c r="E87" s="419"/>
    </row>
    <row r="88" spans="5:5" ht="15.75" customHeight="1" x14ac:dyDescent="0.25">
      <c r="E88" s="419"/>
    </row>
    <row r="89" spans="5:5" ht="15.75" customHeight="1" x14ac:dyDescent="0.25">
      <c r="E89" s="419"/>
    </row>
    <row r="90" spans="5:5" ht="15.75" customHeight="1" x14ac:dyDescent="0.25">
      <c r="E90" s="419"/>
    </row>
    <row r="91" spans="5:5" ht="15.75" customHeight="1" x14ac:dyDescent="0.25">
      <c r="E91" s="419"/>
    </row>
    <row r="92" spans="5:5" ht="15.75" customHeight="1" x14ac:dyDescent="0.25">
      <c r="E92" s="419"/>
    </row>
    <row r="93" spans="5:5" ht="15.75" customHeight="1" x14ac:dyDescent="0.25">
      <c r="E93" s="419"/>
    </row>
    <row r="94" spans="5:5" ht="15.75" customHeight="1" x14ac:dyDescent="0.25">
      <c r="E94" s="419"/>
    </row>
    <row r="95" spans="5:5" ht="15.75" customHeight="1" x14ac:dyDescent="0.25">
      <c r="E95" s="419"/>
    </row>
    <row r="96" spans="5:5" ht="15.75" customHeight="1" x14ac:dyDescent="0.25">
      <c r="E96" s="419"/>
    </row>
    <row r="97" spans="5:5" ht="15.75" customHeight="1" x14ac:dyDescent="0.25">
      <c r="E97" s="419"/>
    </row>
    <row r="98" spans="5:5" ht="15.75" customHeight="1" x14ac:dyDescent="0.25">
      <c r="E98" s="419"/>
    </row>
    <row r="99" spans="5:5" ht="15.75" customHeight="1" x14ac:dyDescent="0.25">
      <c r="E99" s="419"/>
    </row>
    <row r="100" spans="5:5" ht="15.75" customHeight="1" x14ac:dyDescent="0.25">
      <c r="E100" s="419"/>
    </row>
    <row r="101" spans="5:5" ht="15.75" customHeight="1" x14ac:dyDescent="0.25">
      <c r="E101" s="419"/>
    </row>
    <row r="102" spans="5:5" ht="15.75" customHeight="1" x14ac:dyDescent="0.25">
      <c r="E102" s="419"/>
    </row>
    <row r="103" spans="5:5" ht="15.75" customHeight="1" x14ac:dyDescent="0.25">
      <c r="E103" s="419"/>
    </row>
    <row r="104" spans="5:5" ht="15.75" customHeight="1" x14ac:dyDescent="0.25">
      <c r="E104" s="419"/>
    </row>
    <row r="105" spans="5:5" ht="15.75" customHeight="1" x14ac:dyDescent="0.25">
      <c r="E105" s="419"/>
    </row>
    <row r="106" spans="5:5" ht="15.75" customHeight="1" x14ac:dyDescent="0.25">
      <c r="E106" s="419"/>
    </row>
    <row r="107" spans="5:5" ht="15.75" customHeight="1" x14ac:dyDescent="0.25">
      <c r="E107" s="419"/>
    </row>
    <row r="108" spans="5:5" ht="15.75" customHeight="1" x14ac:dyDescent="0.25">
      <c r="E108" s="419"/>
    </row>
    <row r="109" spans="5:5" ht="15.75" customHeight="1" x14ac:dyDescent="0.25">
      <c r="E109" s="419"/>
    </row>
    <row r="110" spans="5:5" ht="15.75" customHeight="1" x14ac:dyDescent="0.25">
      <c r="E110" s="419"/>
    </row>
    <row r="111" spans="5:5" ht="15.75" customHeight="1" x14ac:dyDescent="0.25">
      <c r="E111" s="419"/>
    </row>
    <row r="112" spans="5:5" ht="15.75" customHeight="1" x14ac:dyDescent="0.25">
      <c r="E112" s="419"/>
    </row>
    <row r="113" spans="5:5" ht="15.75" customHeight="1" x14ac:dyDescent="0.25">
      <c r="E113" s="419"/>
    </row>
    <row r="114" spans="5:5" ht="15.75" customHeight="1" x14ac:dyDescent="0.25">
      <c r="E114" s="419"/>
    </row>
    <row r="115" spans="5:5" ht="15.75" customHeight="1" x14ac:dyDescent="0.25">
      <c r="E115" s="419"/>
    </row>
    <row r="116" spans="5:5" ht="15.75" customHeight="1" x14ac:dyDescent="0.25">
      <c r="E116" s="419"/>
    </row>
    <row r="117" spans="5:5" ht="15.75" customHeight="1" x14ac:dyDescent="0.25">
      <c r="E117" s="419"/>
    </row>
    <row r="118" spans="5:5" ht="15.75" customHeight="1" x14ac:dyDescent="0.25">
      <c r="E118" s="419"/>
    </row>
    <row r="119" spans="5:5" ht="15.75" customHeight="1" x14ac:dyDescent="0.25">
      <c r="E119" s="419"/>
    </row>
    <row r="120" spans="5:5" ht="15.75" customHeight="1" x14ac:dyDescent="0.25">
      <c r="E120" s="419"/>
    </row>
    <row r="121" spans="5:5" ht="15.75" customHeight="1" x14ac:dyDescent="0.25">
      <c r="E121" s="419"/>
    </row>
    <row r="122" spans="5:5" ht="15.75" customHeight="1" x14ac:dyDescent="0.25">
      <c r="E122" s="419"/>
    </row>
    <row r="123" spans="5:5" ht="15.75" customHeight="1" x14ac:dyDescent="0.25">
      <c r="E123" s="419"/>
    </row>
    <row r="124" spans="5:5" ht="15.75" customHeight="1" x14ac:dyDescent="0.25">
      <c r="E124" s="419"/>
    </row>
    <row r="125" spans="5:5" ht="15.75" customHeight="1" x14ac:dyDescent="0.25">
      <c r="E125" s="419"/>
    </row>
    <row r="126" spans="5:5" ht="15.75" customHeight="1" x14ac:dyDescent="0.25">
      <c r="E126" s="419"/>
    </row>
    <row r="127" spans="5:5" ht="15.75" customHeight="1" x14ac:dyDescent="0.25">
      <c r="E127" s="419"/>
    </row>
    <row r="128" spans="5:5" ht="15.75" customHeight="1" x14ac:dyDescent="0.25">
      <c r="E128" s="419"/>
    </row>
    <row r="129" spans="5:5" ht="15.75" customHeight="1" x14ac:dyDescent="0.25">
      <c r="E129" s="419"/>
    </row>
    <row r="130" spans="5:5" ht="15.75" customHeight="1" x14ac:dyDescent="0.25">
      <c r="E130" s="419"/>
    </row>
    <row r="131" spans="5:5" ht="15.75" customHeight="1" x14ac:dyDescent="0.25">
      <c r="E131" s="419"/>
    </row>
    <row r="132" spans="5:5" ht="15.75" customHeight="1" x14ac:dyDescent="0.25">
      <c r="E132" s="419"/>
    </row>
    <row r="133" spans="5:5" ht="15.75" customHeight="1" x14ac:dyDescent="0.25">
      <c r="E133" s="419"/>
    </row>
    <row r="134" spans="5:5" ht="15.75" customHeight="1" x14ac:dyDescent="0.25">
      <c r="E134" s="419"/>
    </row>
    <row r="135" spans="5:5" ht="15.75" customHeight="1" x14ac:dyDescent="0.25">
      <c r="E135" s="419"/>
    </row>
    <row r="136" spans="5:5" ht="15.75" customHeight="1" x14ac:dyDescent="0.25">
      <c r="E136" s="419"/>
    </row>
    <row r="137" spans="5:5" ht="15.75" customHeight="1" x14ac:dyDescent="0.25">
      <c r="E137" s="419"/>
    </row>
    <row r="138" spans="5:5" ht="15.75" customHeight="1" x14ac:dyDescent="0.25">
      <c r="E138" s="419"/>
    </row>
    <row r="139" spans="5:5" ht="15.75" customHeight="1" x14ac:dyDescent="0.25">
      <c r="E139" s="419"/>
    </row>
    <row r="140" spans="5:5" ht="15.75" customHeight="1" x14ac:dyDescent="0.25">
      <c r="E140" s="419"/>
    </row>
    <row r="141" spans="5:5" ht="15.75" customHeight="1" x14ac:dyDescent="0.25">
      <c r="E141" s="419"/>
    </row>
    <row r="142" spans="5:5" ht="15.75" customHeight="1" x14ac:dyDescent="0.25">
      <c r="E142" s="419"/>
    </row>
    <row r="143" spans="5:5" ht="15.75" customHeight="1" x14ac:dyDescent="0.25">
      <c r="E143" s="419"/>
    </row>
    <row r="144" spans="5:5" ht="15.75" customHeight="1" x14ac:dyDescent="0.25">
      <c r="E144" s="419"/>
    </row>
    <row r="145" spans="5:5" ht="15.75" customHeight="1" x14ac:dyDescent="0.25">
      <c r="E145" s="419"/>
    </row>
    <row r="146" spans="5:5" ht="15.75" customHeight="1" x14ac:dyDescent="0.25">
      <c r="E146" s="419"/>
    </row>
    <row r="147" spans="5:5" ht="15.75" customHeight="1" x14ac:dyDescent="0.25">
      <c r="E147" s="419"/>
    </row>
    <row r="148" spans="5:5" ht="15.75" customHeight="1" x14ac:dyDescent="0.25">
      <c r="E148" s="419"/>
    </row>
    <row r="149" spans="5:5" ht="15.75" customHeight="1" x14ac:dyDescent="0.25">
      <c r="E149" s="419"/>
    </row>
    <row r="150" spans="5:5" ht="15.75" customHeight="1" x14ac:dyDescent="0.25">
      <c r="E150" s="419"/>
    </row>
    <row r="151" spans="5:5" ht="15.75" customHeight="1" x14ac:dyDescent="0.25">
      <c r="E151" s="419"/>
    </row>
    <row r="152" spans="5:5" ht="15.75" customHeight="1" x14ac:dyDescent="0.25">
      <c r="E152" s="419"/>
    </row>
    <row r="153" spans="5:5" ht="15.75" customHeight="1" x14ac:dyDescent="0.25">
      <c r="E153" s="419"/>
    </row>
    <row r="154" spans="5:5" ht="15.75" customHeight="1" x14ac:dyDescent="0.25">
      <c r="E154" s="419"/>
    </row>
    <row r="155" spans="5:5" ht="15.75" customHeight="1" x14ac:dyDescent="0.25">
      <c r="E155" s="419"/>
    </row>
    <row r="156" spans="5:5" ht="15.75" customHeight="1" x14ac:dyDescent="0.25">
      <c r="E156" s="419"/>
    </row>
    <row r="157" spans="5:5" ht="15.75" customHeight="1" x14ac:dyDescent="0.25">
      <c r="E157" s="419"/>
    </row>
    <row r="158" spans="5:5" ht="15.75" customHeight="1" x14ac:dyDescent="0.25">
      <c r="E158" s="419"/>
    </row>
    <row r="159" spans="5:5" ht="15.75" customHeight="1" x14ac:dyDescent="0.25">
      <c r="E159" s="419"/>
    </row>
    <row r="160" spans="5:5" ht="15.75" customHeight="1" x14ac:dyDescent="0.25">
      <c r="E160" s="419"/>
    </row>
    <row r="161" spans="5:5" ht="15.75" customHeight="1" x14ac:dyDescent="0.25">
      <c r="E161" s="419"/>
    </row>
    <row r="162" spans="5:5" ht="15.75" customHeight="1" x14ac:dyDescent="0.25">
      <c r="E162" s="419"/>
    </row>
    <row r="163" spans="5:5" ht="15.75" customHeight="1" x14ac:dyDescent="0.25">
      <c r="E163" s="419"/>
    </row>
    <row r="164" spans="5:5" ht="15.75" customHeight="1" x14ac:dyDescent="0.25">
      <c r="E164" s="419"/>
    </row>
    <row r="165" spans="5:5" ht="15.75" customHeight="1" x14ac:dyDescent="0.25">
      <c r="E165" s="419"/>
    </row>
    <row r="166" spans="5:5" ht="15.75" customHeight="1" x14ac:dyDescent="0.25">
      <c r="E166" s="419"/>
    </row>
    <row r="167" spans="5:5" ht="15.75" customHeight="1" x14ac:dyDescent="0.25">
      <c r="E167" s="419"/>
    </row>
    <row r="168" spans="5:5" ht="15.75" customHeight="1" x14ac:dyDescent="0.25">
      <c r="E168" s="419"/>
    </row>
    <row r="169" spans="5:5" ht="15.75" customHeight="1" x14ac:dyDescent="0.25">
      <c r="E169" s="419"/>
    </row>
    <row r="170" spans="5:5" ht="15.75" customHeight="1" x14ac:dyDescent="0.25">
      <c r="E170" s="419"/>
    </row>
    <row r="171" spans="5:5" ht="15.75" customHeight="1" x14ac:dyDescent="0.25">
      <c r="E171" s="419"/>
    </row>
    <row r="172" spans="5:5" ht="15.75" customHeight="1" x14ac:dyDescent="0.25">
      <c r="E172" s="419"/>
    </row>
    <row r="173" spans="5:5" ht="15.75" customHeight="1" x14ac:dyDescent="0.25">
      <c r="E173" s="419"/>
    </row>
    <row r="174" spans="5:5" ht="15.75" customHeight="1" x14ac:dyDescent="0.25">
      <c r="E174" s="419"/>
    </row>
    <row r="175" spans="5:5" ht="15.75" customHeight="1" x14ac:dyDescent="0.25">
      <c r="E175" s="419"/>
    </row>
    <row r="176" spans="5:5" ht="15.75" customHeight="1" x14ac:dyDescent="0.25">
      <c r="E176" s="419"/>
    </row>
    <row r="177" spans="5:5" ht="15.75" customHeight="1" x14ac:dyDescent="0.25">
      <c r="E177" s="419"/>
    </row>
    <row r="178" spans="5:5" ht="15.75" customHeight="1" x14ac:dyDescent="0.25">
      <c r="E178" s="419"/>
    </row>
    <row r="179" spans="5:5" ht="15.75" customHeight="1" x14ac:dyDescent="0.25">
      <c r="E179" s="419"/>
    </row>
    <row r="180" spans="5:5" ht="15.75" customHeight="1" x14ac:dyDescent="0.25">
      <c r="E180" s="419"/>
    </row>
    <row r="181" spans="5:5" ht="15.75" customHeight="1" x14ac:dyDescent="0.25">
      <c r="E181" s="419"/>
    </row>
    <row r="182" spans="5:5" ht="15.75" customHeight="1" x14ac:dyDescent="0.25">
      <c r="E182" s="419"/>
    </row>
    <row r="183" spans="5:5" ht="15.75" customHeight="1" x14ac:dyDescent="0.25">
      <c r="E183" s="419"/>
    </row>
    <row r="184" spans="5:5" ht="15.75" customHeight="1" x14ac:dyDescent="0.25">
      <c r="E184" s="419"/>
    </row>
    <row r="185" spans="5:5" ht="15.75" customHeight="1" x14ac:dyDescent="0.25">
      <c r="E185" s="419"/>
    </row>
    <row r="186" spans="5:5" ht="15.75" customHeight="1" x14ac:dyDescent="0.25">
      <c r="E186" s="419"/>
    </row>
    <row r="187" spans="5:5" ht="15.75" customHeight="1" x14ac:dyDescent="0.25">
      <c r="E187" s="419"/>
    </row>
    <row r="188" spans="5:5" ht="15.75" customHeight="1" x14ac:dyDescent="0.25">
      <c r="E188" s="419"/>
    </row>
    <row r="189" spans="5:5" ht="15.75" customHeight="1" x14ac:dyDescent="0.25">
      <c r="E189" s="419"/>
    </row>
    <row r="190" spans="5:5" ht="15.75" customHeight="1" x14ac:dyDescent="0.25">
      <c r="E190" s="419"/>
    </row>
    <row r="191" spans="5:5" ht="15.75" customHeight="1" x14ac:dyDescent="0.25">
      <c r="E191" s="419"/>
    </row>
    <row r="192" spans="5:5" ht="15.75" customHeight="1" x14ac:dyDescent="0.25">
      <c r="E192" s="419"/>
    </row>
    <row r="193" spans="5:5" ht="15.75" customHeight="1" x14ac:dyDescent="0.25">
      <c r="E193" s="419"/>
    </row>
    <row r="194" spans="5:5" ht="15.75" customHeight="1" x14ac:dyDescent="0.25">
      <c r="E194" s="419"/>
    </row>
    <row r="195" spans="5:5" ht="15.75" customHeight="1" x14ac:dyDescent="0.25">
      <c r="E195" s="419"/>
    </row>
    <row r="196" spans="5:5" ht="15.75" customHeight="1" x14ac:dyDescent="0.25">
      <c r="E196" s="419"/>
    </row>
    <row r="197" spans="5:5" ht="15.75" customHeight="1" x14ac:dyDescent="0.25">
      <c r="E197" s="419"/>
    </row>
    <row r="198" spans="5:5" ht="15.75" customHeight="1" x14ac:dyDescent="0.25">
      <c r="E198" s="419"/>
    </row>
    <row r="199" spans="5:5" ht="15.75" customHeight="1" x14ac:dyDescent="0.25">
      <c r="E199" s="419"/>
    </row>
    <row r="200" spans="5:5" ht="15.75" customHeight="1" x14ac:dyDescent="0.25">
      <c r="E200" s="419"/>
    </row>
    <row r="201" spans="5:5" ht="15.75" customHeight="1" x14ac:dyDescent="0.25">
      <c r="E201" s="419"/>
    </row>
    <row r="202" spans="5:5" ht="15.75" customHeight="1" x14ac:dyDescent="0.25">
      <c r="E202" s="419"/>
    </row>
    <row r="203" spans="5:5" ht="15.75" customHeight="1" x14ac:dyDescent="0.25">
      <c r="E203" s="419"/>
    </row>
    <row r="204" spans="5:5" ht="15.75" customHeight="1" x14ac:dyDescent="0.25">
      <c r="E204" s="419"/>
    </row>
    <row r="205" spans="5:5" ht="15.75" customHeight="1" x14ac:dyDescent="0.25">
      <c r="E205" s="419"/>
    </row>
    <row r="206" spans="5:5" ht="15.75" customHeight="1" x14ac:dyDescent="0.25">
      <c r="E206" s="419"/>
    </row>
    <row r="207" spans="5:5" ht="15.75" customHeight="1" x14ac:dyDescent="0.25">
      <c r="E207" s="419"/>
    </row>
    <row r="208" spans="5:5" ht="15.75" customHeight="1" x14ac:dyDescent="0.25">
      <c r="E208" s="419"/>
    </row>
    <row r="209" spans="5:5" ht="15.75" customHeight="1" x14ac:dyDescent="0.25">
      <c r="E209" s="419"/>
    </row>
    <row r="210" spans="5:5" ht="15.75" customHeight="1" x14ac:dyDescent="0.25">
      <c r="E210" s="419"/>
    </row>
    <row r="211" spans="5:5" ht="15.75" customHeight="1" x14ac:dyDescent="0.25">
      <c r="E211" s="419"/>
    </row>
    <row r="212" spans="5:5" ht="15.75" customHeight="1" x14ac:dyDescent="0.25">
      <c r="E212" s="419"/>
    </row>
    <row r="213" spans="5:5" ht="15.75" customHeight="1" x14ac:dyDescent="0.25">
      <c r="E213" s="419"/>
    </row>
    <row r="214" spans="5:5" ht="15.75" customHeight="1" x14ac:dyDescent="0.25">
      <c r="E214" s="419"/>
    </row>
    <row r="215" spans="5:5" ht="15.75" customHeight="1" x14ac:dyDescent="0.25">
      <c r="E215" s="419"/>
    </row>
    <row r="216" spans="5:5" ht="15.75" customHeight="1" x14ac:dyDescent="0.25">
      <c r="E216" s="419"/>
    </row>
    <row r="217" spans="5:5" ht="15.75" customHeight="1" x14ac:dyDescent="0.25">
      <c r="E217" s="419"/>
    </row>
    <row r="218" spans="5:5" ht="15.75" customHeight="1" x14ac:dyDescent="0.25">
      <c r="E218" s="419"/>
    </row>
    <row r="219" spans="5:5" ht="15.75" customHeight="1" x14ac:dyDescent="0.25">
      <c r="E219" s="419"/>
    </row>
    <row r="220" spans="5:5" ht="15.75" customHeight="1" x14ac:dyDescent="0.25">
      <c r="E220" s="419"/>
    </row>
    <row r="221" spans="5:5" ht="15.75" customHeight="1" x14ac:dyDescent="0.25">
      <c r="E221" s="419"/>
    </row>
    <row r="222" spans="5:5" ht="15.75" customHeight="1" x14ac:dyDescent="0.25">
      <c r="E222" s="419"/>
    </row>
    <row r="223" spans="5:5" ht="15.75" customHeight="1" x14ac:dyDescent="0.25">
      <c r="E223" s="419"/>
    </row>
    <row r="224" spans="5:5" ht="15.75" customHeight="1" x14ac:dyDescent="0.25">
      <c r="E224" s="419"/>
    </row>
    <row r="225" spans="5:5" ht="15.75" customHeight="1" x14ac:dyDescent="0.25">
      <c r="E225" s="419"/>
    </row>
    <row r="226" spans="5:5" ht="15.75" customHeight="1" x14ac:dyDescent="0.25">
      <c r="E226" s="419"/>
    </row>
    <row r="227" spans="5:5" ht="15.75" customHeight="1" x14ac:dyDescent="0.25">
      <c r="E227" s="419"/>
    </row>
    <row r="228" spans="5:5" ht="15.75" customHeight="1" x14ac:dyDescent="0.25">
      <c r="E228" s="419"/>
    </row>
    <row r="229" spans="5:5" ht="15.75" customHeight="1" x14ac:dyDescent="0.25">
      <c r="E229" s="419"/>
    </row>
    <row r="230" spans="5:5" ht="15.75" customHeight="1" x14ac:dyDescent="0.25">
      <c r="E230" s="419"/>
    </row>
    <row r="231" spans="5:5" ht="15.75" customHeight="1" x14ac:dyDescent="0.25">
      <c r="E231" s="419"/>
    </row>
    <row r="232" spans="5:5" ht="15.75" customHeight="1" x14ac:dyDescent="0.25">
      <c r="E232" s="419"/>
    </row>
    <row r="233" spans="5:5" ht="15.75" customHeight="1" x14ac:dyDescent="0.25">
      <c r="E233" s="419"/>
    </row>
    <row r="234" spans="5:5" ht="15.75" customHeight="1" x14ac:dyDescent="0.25">
      <c r="E234" s="419"/>
    </row>
    <row r="235" spans="5:5" ht="15.75" customHeight="1" x14ac:dyDescent="0.25">
      <c r="E235" s="419"/>
    </row>
    <row r="236" spans="5:5" ht="15.75" customHeight="1" x14ac:dyDescent="0.25">
      <c r="E236" s="419"/>
    </row>
    <row r="237" spans="5:5" ht="15.75" customHeight="1" x14ac:dyDescent="0.25">
      <c r="E237" s="419"/>
    </row>
    <row r="238" spans="5:5" ht="15.75" customHeight="1" x14ac:dyDescent="0.25">
      <c r="E238" s="419"/>
    </row>
    <row r="239" spans="5:5" ht="15.75" customHeight="1" x14ac:dyDescent="0.25">
      <c r="E239" s="419"/>
    </row>
    <row r="240" spans="5:5" ht="15.75" customHeight="1" x14ac:dyDescent="0.25">
      <c r="E240" s="419"/>
    </row>
    <row r="241" spans="5:5" ht="15.75" customHeight="1" x14ac:dyDescent="0.25">
      <c r="E241" s="419"/>
    </row>
    <row r="242" spans="5:5" ht="15.75" customHeight="1" x14ac:dyDescent="0.25">
      <c r="E242" s="419"/>
    </row>
    <row r="243" spans="5:5" ht="15.75" customHeight="1" x14ac:dyDescent="0.25">
      <c r="E243" s="419"/>
    </row>
    <row r="244" spans="5:5" ht="15.75" customHeight="1" x14ac:dyDescent="0.25">
      <c r="E244" s="419"/>
    </row>
    <row r="245" spans="5:5" ht="15.75" customHeight="1" x14ac:dyDescent="0.25">
      <c r="E245" s="419"/>
    </row>
    <row r="246" spans="5:5" ht="15.75" customHeight="1" x14ac:dyDescent="0.25">
      <c r="E246" s="419"/>
    </row>
    <row r="247" spans="5:5" ht="15.75" customHeight="1" x14ac:dyDescent="0.25">
      <c r="E247" s="419"/>
    </row>
    <row r="248" spans="5:5" ht="15.75" customHeight="1" x14ac:dyDescent="0.25">
      <c r="E248" s="419"/>
    </row>
    <row r="249" spans="5:5" ht="15.75" customHeight="1" x14ac:dyDescent="0.25">
      <c r="E249" s="419"/>
    </row>
    <row r="250" spans="5:5" ht="15.75" customHeight="1" x14ac:dyDescent="0.25">
      <c r="E250" s="419"/>
    </row>
    <row r="251" spans="5:5" ht="15.75" customHeight="1" x14ac:dyDescent="0.25">
      <c r="E251" s="419"/>
    </row>
    <row r="252" spans="5:5" ht="15.75" customHeight="1" x14ac:dyDescent="0.25">
      <c r="E252" s="419"/>
    </row>
    <row r="253" spans="5:5" ht="15.75" customHeight="1" x14ac:dyDescent="0.25">
      <c r="E253" s="419"/>
    </row>
    <row r="254" spans="5:5" ht="15.75" customHeight="1" x14ac:dyDescent="0.25">
      <c r="E254" s="419"/>
    </row>
    <row r="255" spans="5:5" ht="15.75" customHeight="1" x14ac:dyDescent="0.25">
      <c r="E255" s="419"/>
    </row>
    <row r="256" spans="5:5" ht="15.75" customHeight="1" x14ac:dyDescent="0.25">
      <c r="E256" s="419"/>
    </row>
    <row r="257" spans="5:5" ht="15.75" customHeight="1" x14ac:dyDescent="0.25">
      <c r="E257" s="419"/>
    </row>
    <row r="258" spans="5:5" ht="15.75" customHeight="1" x14ac:dyDescent="0.25">
      <c r="E258" s="419"/>
    </row>
    <row r="259" spans="5:5" ht="15.75" customHeight="1" x14ac:dyDescent="0.25">
      <c r="E259" s="419"/>
    </row>
    <row r="260" spans="5:5" ht="15.75" customHeight="1" x14ac:dyDescent="0.25">
      <c r="E260" s="419"/>
    </row>
    <row r="261" spans="5:5" ht="15.75" customHeight="1" x14ac:dyDescent="0.25">
      <c r="E261" s="419"/>
    </row>
    <row r="262" spans="5:5" ht="15.75" customHeight="1" x14ac:dyDescent="0.25">
      <c r="E262" s="419"/>
    </row>
    <row r="263" spans="5:5" ht="15.75" customHeight="1" x14ac:dyDescent="0.25">
      <c r="E263" s="419"/>
    </row>
    <row r="264" spans="5:5" ht="15.75" customHeight="1" x14ac:dyDescent="0.25">
      <c r="E264" s="419"/>
    </row>
    <row r="265" spans="5:5" ht="15.75" customHeight="1" x14ac:dyDescent="0.25">
      <c r="E265" s="419"/>
    </row>
    <row r="266" spans="5:5" ht="15.75" customHeight="1" x14ac:dyDescent="0.25">
      <c r="E266" s="419"/>
    </row>
    <row r="267" spans="5:5" ht="15.75" customHeight="1" x14ac:dyDescent="0.25">
      <c r="E267" s="419"/>
    </row>
    <row r="268" spans="5:5" ht="15.75" customHeight="1" x14ac:dyDescent="0.25">
      <c r="E268" s="419"/>
    </row>
    <row r="269" spans="5:5" ht="15.75" customHeight="1" x14ac:dyDescent="0.25">
      <c r="E269" s="419"/>
    </row>
    <row r="270" spans="5:5" ht="15.75" customHeight="1" x14ac:dyDescent="0.25">
      <c r="E270" s="419"/>
    </row>
    <row r="271" spans="5:5" ht="15.75" customHeight="1" x14ac:dyDescent="0.25">
      <c r="E271" s="419"/>
    </row>
    <row r="272" spans="5:5" ht="15.75" customHeight="1" x14ac:dyDescent="0.25">
      <c r="E272" s="419"/>
    </row>
    <row r="273" spans="5:5" ht="15.75" customHeight="1" x14ac:dyDescent="0.25">
      <c r="E273" s="419"/>
    </row>
    <row r="274" spans="5:5" ht="15.75" customHeight="1" x14ac:dyDescent="0.25">
      <c r="E274" s="419"/>
    </row>
    <row r="275" spans="5:5" ht="15.75" customHeight="1" x14ac:dyDescent="0.25">
      <c r="E275" s="419"/>
    </row>
    <row r="276" spans="5:5" ht="15.75" customHeight="1" x14ac:dyDescent="0.25">
      <c r="E276" s="419"/>
    </row>
    <row r="277" spans="5:5" ht="15.75" customHeight="1" x14ac:dyDescent="0.25">
      <c r="E277" s="419"/>
    </row>
    <row r="278" spans="5:5" ht="15.75" customHeight="1" x14ac:dyDescent="0.25">
      <c r="E278" s="419"/>
    </row>
    <row r="279" spans="5:5" ht="15.75" customHeight="1" x14ac:dyDescent="0.25">
      <c r="E279" s="419"/>
    </row>
    <row r="280" spans="5:5" ht="15.75" customHeight="1" x14ac:dyDescent="0.25">
      <c r="E280" s="419"/>
    </row>
    <row r="281" spans="5:5" ht="15.75" customHeight="1" x14ac:dyDescent="0.25">
      <c r="E281" s="419"/>
    </row>
    <row r="282" spans="5:5" ht="15.75" customHeight="1" x14ac:dyDescent="0.25">
      <c r="E282" s="419"/>
    </row>
    <row r="283" spans="5:5" ht="15.75" customHeight="1" x14ac:dyDescent="0.25">
      <c r="E283" s="419"/>
    </row>
    <row r="284" spans="5:5" ht="15.75" customHeight="1" x14ac:dyDescent="0.25">
      <c r="E284" s="419"/>
    </row>
    <row r="285" spans="5:5" ht="15.75" customHeight="1" x14ac:dyDescent="0.25">
      <c r="E285" s="419"/>
    </row>
    <row r="286" spans="5:5" ht="15.75" customHeight="1" x14ac:dyDescent="0.25">
      <c r="E286" s="419"/>
    </row>
    <row r="287" spans="5:5" ht="15.75" customHeight="1" x14ac:dyDescent="0.25">
      <c r="E287" s="419"/>
    </row>
    <row r="288" spans="5:5" ht="15.75" customHeight="1" x14ac:dyDescent="0.25">
      <c r="E288" s="419"/>
    </row>
    <row r="289" spans="5:5" ht="15.75" customHeight="1" x14ac:dyDescent="0.25">
      <c r="E289" s="419"/>
    </row>
    <row r="290" spans="5:5" ht="15.75" customHeight="1" x14ac:dyDescent="0.25">
      <c r="E290" s="419"/>
    </row>
    <row r="291" spans="5:5" ht="15.75" customHeight="1" x14ac:dyDescent="0.25">
      <c r="E291" s="419"/>
    </row>
    <row r="292" spans="5:5" ht="15.75" customHeight="1" x14ac:dyDescent="0.25">
      <c r="E292" s="419"/>
    </row>
    <row r="293" spans="5:5" ht="15.75" customHeight="1" x14ac:dyDescent="0.25">
      <c r="E293" s="419"/>
    </row>
    <row r="294" spans="5:5" ht="15.75" customHeight="1" x14ac:dyDescent="0.25">
      <c r="E294" s="419"/>
    </row>
    <row r="295" spans="5:5" ht="15.75" customHeight="1" x14ac:dyDescent="0.25">
      <c r="E295" s="419"/>
    </row>
    <row r="296" spans="5:5" ht="15.75" customHeight="1" x14ac:dyDescent="0.25">
      <c r="E296" s="419"/>
    </row>
    <row r="297" spans="5:5" ht="15.75" customHeight="1" x14ac:dyDescent="0.25">
      <c r="E297" s="419"/>
    </row>
    <row r="298" spans="5:5" ht="15.75" customHeight="1" x14ac:dyDescent="0.25">
      <c r="E298" s="419"/>
    </row>
    <row r="299" spans="5:5" ht="15.75" customHeight="1" x14ac:dyDescent="0.25">
      <c r="E299" s="419"/>
    </row>
    <row r="300" spans="5:5" ht="15.75" customHeight="1" x14ac:dyDescent="0.25">
      <c r="E300" s="419"/>
    </row>
    <row r="301" spans="5:5" ht="15.75" customHeight="1" x14ac:dyDescent="0.25">
      <c r="E301" s="419"/>
    </row>
    <row r="302" spans="5:5" ht="15.75" customHeight="1" x14ac:dyDescent="0.25">
      <c r="E302" s="419"/>
    </row>
    <row r="303" spans="5:5" ht="15.75" customHeight="1" x14ac:dyDescent="0.25">
      <c r="E303" s="419"/>
    </row>
    <row r="304" spans="5:5" ht="15.75" customHeight="1" x14ac:dyDescent="0.25">
      <c r="E304" s="419"/>
    </row>
    <row r="305" spans="5:5" ht="15.75" customHeight="1" x14ac:dyDescent="0.25">
      <c r="E305" s="419"/>
    </row>
    <row r="306" spans="5:5" ht="15.75" customHeight="1" x14ac:dyDescent="0.25">
      <c r="E306" s="419"/>
    </row>
    <row r="307" spans="5:5" ht="15.75" customHeight="1" x14ac:dyDescent="0.25">
      <c r="E307" s="419"/>
    </row>
    <row r="308" spans="5:5" ht="15.75" customHeight="1" x14ac:dyDescent="0.25">
      <c r="E308" s="419"/>
    </row>
    <row r="309" spans="5:5" ht="15.75" customHeight="1" x14ac:dyDescent="0.25">
      <c r="E309" s="419"/>
    </row>
    <row r="310" spans="5:5" ht="15.75" customHeight="1" x14ac:dyDescent="0.25">
      <c r="E310" s="419"/>
    </row>
    <row r="311" spans="5:5" ht="15.75" customHeight="1" x14ac:dyDescent="0.25">
      <c r="E311" s="419"/>
    </row>
    <row r="312" spans="5:5" ht="15.75" customHeight="1" x14ac:dyDescent="0.25">
      <c r="E312" s="419"/>
    </row>
    <row r="313" spans="5:5" ht="15.75" customHeight="1" x14ac:dyDescent="0.25">
      <c r="E313" s="419"/>
    </row>
    <row r="314" spans="5:5" ht="15.75" customHeight="1" x14ac:dyDescent="0.25">
      <c r="E314" s="419"/>
    </row>
    <row r="315" spans="5:5" ht="15.75" customHeight="1" x14ac:dyDescent="0.25">
      <c r="E315" s="419"/>
    </row>
    <row r="316" spans="5:5" ht="15.75" customHeight="1" x14ac:dyDescent="0.25">
      <c r="E316" s="419"/>
    </row>
    <row r="317" spans="5:5" ht="15.75" customHeight="1" x14ac:dyDescent="0.25">
      <c r="E317" s="419"/>
    </row>
    <row r="318" spans="5:5" ht="15.75" customHeight="1" x14ac:dyDescent="0.25">
      <c r="E318" s="419"/>
    </row>
    <row r="319" spans="5:5" ht="15.75" customHeight="1" x14ac:dyDescent="0.25">
      <c r="E319" s="419"/>
    </row>
    <row r="320" spans="5:5" ht="15.75" customHeight="1" x14ac:dyDescent="0.25">
      <c r="E320" s="419"/>
    </row>
    <row r="321" spans="5:5" ht="15.75" customHeight="1" x14ac:dyDescent="0.25">
      <c r="E321" s="419"/>
    </row>
    <row r="322" spans="5:5" ht="15.75" customHeight="1" x14ac:dyDescent="0.25">
      <c r="E322" s="419"/>
    </row>
    <row r="323" spans="5:5" ht="15.75" customHeight="1" x14ac:dyDescent="0.25">
      <c r="E323" s="419"/>
    </row>
    <row r="324" spans="5:5" ht="15.75" customHeight="1" x14ac:dyDescent="0.25">
      <c r="E324" s="419"/>
    </row>
    <row r="325" spans="5:5" ht="15.75" customHeight="1" x14ac:dyDescent="0.25">
      <c r="E325" s="419"/>
    </row>
    <row r="326" spans="5:5" ht="15.75" customHeight="1" x14ac:dyDescent="0.25">
      <c r="E326" s="419"/>
    </row>
    <row r="327" spans="5:5" ht="15.75" customHeight="1" x14ac:dyDescent="0.25">
      <c r="E327" s="419"/>
    </row>
    <row r="328" spans="5:5" ht="15.75" customHeight="1" x14ac:dyDescent="0.25">
      <c r="E328" s="419"/>
    </row>
    <row r="329" spans="5:5" ht="15.75" customHeight="1" x14ac:dyDescent="0.25">
      <c r="E329" s="419"/>
    </row>
    <row r="330" spans="5:5" ht="15.75" customHeight="1" x14ac:dyDescent="0.25">
      <c r="E330" s="419"/>
    </row>
    <row r="331" spans="5:5" ht="15.75" customHeight="1" x14ac:dyDescent="0.25">
      <c r="E331" s="419"/>
    </row>
    <row r="332" spans="5:5" ht="15.75" customHeight="1" x14ac:dyDescent="0.25">
      <c r="E332" s="419"/>
    </row>
    <row r="333" spans="5:5" ht="15.75" customHeight="1" x14ac:dyDescent="0.25">
      <c r="E333" s="419"/>
    </row>
    <row r="334" spans="5:5" ht="15.75" customHeight="1" x14ac:dyDescent="0.25">
      <c r="E334" s="419"/>
    </row>
    <row r="335" spans="5:5" ht="15.75" customHeight="1" x14ac:dyDescent="0.25">
      <c r="E335" s="419"/>
    </row>
    <row r="336" spans="5:5" ht="15.75" customHeight="1" x14ac:dyDescent="0.25">
      <c r="E336" s="419"/>
    </row>
    <row r="337" spans="5:5" ht="15.75" customHeight="1" x14ac:dyDescent="0.25">
      <c r="E337" s="419"/>
    </row>
    <row r="338" spans="5:5" ht="15.75" customHeight="1" x14ac:dyDescent="0.25">
      <c r="E338" s="419"/>
    </row>
    <row r="339" spans="5:5" ht="15.75" customHeight="1" x14ac:dyDescent="0.25">
      <c r="E339" s="419"/>
    </row>
    <row r="340" spans="5:5" ht="15.75" customHeight="1" x14ac:dyDescent="0.25">
      <c r="E340" s="419"/>
    </row>
    <row r="341" spans="5:5" ht="15.75" customHeight="1" x14ac:dyDescent="0.25">
      <c r="E341" s="419"/>
    </row>
    <row r="342" spans="5:5" ht="15.75" customHeight="1" x14ac:dyDescent="0.25">
      <c r="E342" s="419"/>
    </row>
    <row r="343" spans="5:5" ht="15.75" customHeight="1" x14ac:dyDescent="0.25">
      <c r="E343" s="419"/>
    </row>
    <row r="344" spans="5:5" ht="15.75" customHeight="1" x14ac:dyDescent="0.25">
      <c r="E344" s="419"/>
    </row>
    <row r="345" spans="5:5" ht="15.75" customHeight="1" x14ac:dyDescent="0.25">
      <c r="E345" s="419"/>
    </row>
    <row r="346" spans="5:5" ht="15.75" customHeight="1" x14ac:dyDescent="0.25">
      <c r="E346" s="419"/>
    </row>
    <row r="347" spans="5:5" ht="15.75" customHeight="1" x14ac:dyDescent="0.25">
      <c r="E347" s="419"/>
    </row>
    <row r="348" spans="5:5" ht="15.75" customHeight="1" x14ac:dyDescent="0.25">
      <c r="E348" s="419"/>
    </row>
    <row r="349" spans="5:5" ht="15.75" customHeight="1" x14ac:dyDescent="0.25">
      <c r="E349" s="419"/>
    </row>
    <row r="350" spans="5:5" ht="15.75" customHeight="1" x14ac:dyDescent="0.25">
      <c r="E350" s="419"/>
    </row>
    <row r="351" spans="5:5" ht="15.75" customHeight="1" x14ac:dyDescent="0.25">
      <c r="E351" s="419"/>
    </row>
    <row r="352" spans="5:5" ht="15.75" customHeight="1" x14ac:dyDescent="0.25">
      <c r="E352" s="419"/>
    </row>
    <row r="353" spans="5:5" ht="15.75" customHeight="1" x14ac:dyDescent="0.25">
      <c r="E353" s="419"/>
    </row>
    <row r="354" spans="5:5" ht="15.75" customHeight="1" x14ac:dyDescent="0.25">
      <c r="E354" s="419"/>
    </row>
    <row r="355" spans="5:5" ht="15.75" customHeight="1" x14ac:dyDescent="0.25">
      <c r="E355" s="419"/>
    </row>
    <row r="356" spans="5:5" ht="15.75" customHeight="1" x14ac:dyDescent="0.25">
      <c r="E356" s="419"/>
    </row>
    <row r="357" spans="5:5" ht="15.75" customHeight="1" x14ac:dyDescent="0.25">
      <c r="E357" s="419"/>
    </row>
    <row r="358" spans="5:5" ht="15.75" customHeight="1" x14ac:dyDescent="0.25">
      <c r="E358" s="419"/>
    </row>
    <row r="359" spans="5:5" ht="15.75" customHeight="1" x14ac:dyDescent="0.25">
      <c r="E359" s="419"/>
    </row>
    <row r="360" spans="5:5" ht="15.75" customHeight="1" x14ac:dyDescent="0.25">
      <c r="E360" s="419"/>
    </row>
    <row r="361" spans="5:5" ht="15.75" customHeight="1" x14ac:dyDescent="0.25">
      <c r="E361" s="419"/>
    </row>
    <row r="362" spans="5:5" ht="15.75" customHeight="1" x14ac:dyDescent="0.25">
      <c r="E362" s="419"/>
    </row>
    <row r="363" spans="5:5" ht="15.75" customHeight="1" x14ac:dyDescent="0.25">
      <c r="E363" s="419"/>
    </row>
    <row r="364" spans="5:5" ht="15.75" customHeight="1" x14ac:dyDescent="0.25">
      <c r="E364" s="419"/>
    </row>
    <row r="365" spans="5:5" ht="15.75" customHeight="1" x14ac:dyDescent="0.25">
      <c r="E365" s="419"/>
    </row>
    <row r="366" spans="5:5" ht="15.75" customHeight="1" x14ac:dyDescent="0.25">
      <c r="E366" s="419"/>
    </row>
    <row r="367" spans="5:5" ht="15.75" customHeight="1" x14ac:dyDescent="0.25">
      <c r="E367" s="419"/>
    </row>
    <row r="368" spans="5:5" ht="15.75" customHeight="1" x14ac:dyDescent="0.25">
      <c r="E368" s="419"/>
    </row>
    <row r="369" spans="5:5" ht="15.75" customHeight="1" x14ac:dyDescent="0.25">
      <c r="E369" s="419"/>
    </row>
    <row r="370" spans="5:5" ht="15.75" customHeight="1" x14ac:dyDescent="0.25">
      <c r="E370" s="419"/>
    </row>
    <row r="371" spans="5:5" ht="15.75" customHeight="1" x14ac:dyDescent="0.25">
      <c r="E371" s="419"/>
    </row>
    <row r="372" spans="5:5" ht="15.75" customHeight="1" x14ac:dyDescent="0.25">
      <c r="E372" s="419"/>
    </row>
    <row r="373" spans="5:5" ht="15.75" customHeight="1" x14ac:dyDescent="0.25">
      <c r="E373" s="419"/>
    </row>
    <row r="374" spans="5:5" ht="15.75" customHeight="1" x14ac:dyDescent="0.25">
      <c r="E374" s="419"/>
    </row>
    <row r="375" spans="5:5" ht="15.75" customHeight="1" x14ac:dyDescent="0.25">
      <c r="E375" s="419"/>
    </row>
    <row r="376" spans="5:5" ht="15.75" customHeight="1" x14ac:dyDescent="0.25">
      <c r="E376" s="419"/>
    </row>
    <row r="377" spans="5:5" ht="15.75" customHeight="1" x14ac:dyDescent="0.25">
      <c r="E377" s="419"/>
    </row>
    <row r="378" spans="5:5" ht="15.75" customHeight="1" x14ac:dyDescent="0.25">
      <c r="E378" s="419"/>
    </row>
    <row r="379" spans="5:5" ht="15.75" customHeight="1" x14ac:dyDescent="0.25">
      <c r="E379" s="419"/>
    </row>
    <row r="380" spans="5:5" ht="15.75" customHeight="1" x14ac:dyDescent="0.25">
      <c r="E380" s="419"/>
    </row>
    <row r="381" spans="5:5" ht="15.75" customHeight="1" x14ac:dyDescent="0.25">
      <c r="E381" s="419"/>
    </row>
    <row r="382" spans="5:5" ht="15.75" customHeight="1" x14ac:dyDescent="0.25">
      <c r="E382" s="419"/>
    </row>
    <row r="383" spans="5:5" ht="15.75" customHeight="1" x14ac:dyDescent="0.25">
      <c r="E383" s="419"/>
    </row>
    <row r="384" spans="5:5" ht="15.75" customHeight="1" x14ac:dyDescent="0.25">
      <c r="E384" s="419"/>
    </row>
    <row r="385" spans="5:5" ht="15.75" customHeight="1" x14ac:dyDescent="0.25">
      <c r="E385" s="419"/>
    </row>
    <row r="386" spans="5:5" ht="15.75" customHeight="1" x14ac:dyDescent="0.25">
      <c r="E386" s="419"/>
    </row>
    <row r="387" spans="5:5" ht="15.75" customHeight="1" x14ac:dyDescent="0.25">
      <c r="E387" s="419"/>
    </row>
    <row r="388" spans="5:5" ht="15.75" customHeight="1" x14ac:dyDescent="0.25">
      <c r="E388" s="419"/>
    </row>
    <row r="389" spans="5:5" ht="15.75" customHeight="1" x14ac:dyDescent="0.25">
      <c r="E389" s="419"/>
    </row>
    <row r="390" spans="5:5" ht="15.75" customHeight="1" x14ac:dyDescent="0.25">
      <c r="E390" s="419"/>
    </row>
    <row r="391" spans="5:5" ht="15.75" customHeight="1" x14ac:dyDescent="0.25">
      <c r="E391" s="419"/>
    </row>
    <row r="392" spans="5:5" ht="15.75" customHeight="1" x14ac:dyDescent="0.25">
      <c r="E392" s="419"/>
    </row>
    <row r="393" spans="5:5" ht="15.75" customHeight="1" x14ac:dyDescent="0.25">
      <c r="E393" s="419"/>
    </row>
    <row r="394" spans="5:5" ht="15.75" customHeight="1" x14ac:dyDescent="0.25">
      <c r="E394" s="419"/>
    </row>
    <row r="395" spans="5:5" ht="15.75" customHeight="1" x14ac:dyDescent="0.25">
      <c r="E395" s="419"/>
    </row>
    <row r="396" spans="5:5" ht="15.75" customHeight="1" x14ac:dyDescent="0.25">
      <c r="E396" s="419"/>
    </row>
    <row r="397" spans="5:5" ht="15.75" customHeight="1" x14ac:dyDescent="0.25">
      <c r="E397" s="419"/>
    </row>
    <row r="398" spans="5:5" ht="15.75" customHeight="1" x14ac:dyDescent="0.25">
      <c r="E398" s="419"/>
    </row>
    <row r="399" spans="5:5" ht="15.75" customHeight="1" x14ac:dyDescent="0.25">
      <c r="E399" s="419"/>
    </row>
    <row r="400" spans="5:5" ht="15.75" customHeight="1" x14ac:dyDescent="0.25">
      <c r="E400" s="419"/>
    </row>
    <row r="401" spans="5:5" ht="15.75" customHeight="1" x14ac:dyDescent="0.25">
      <c r="E401" s="419"/>
    </row>
    <row r="402" spans="5:5" ht="15.75" customHeight="1" x14ac:dyDescent="0.25">
      <c r="E402" s="419"/>
    </row>
    <row r="403" spans="5:5" ht="15.75" customHeight="1" x14ac:dyDescent="0.25">
      <c r="E403" s="419"/>
    </row>
    <row r="404" spans="5:5" ht="15.75" customHeight="1" x14ac:dyDescent="0.25">
      <c r="E404" s="419"/>
    </row>
    <row r="405" spans="5:5" ht="15.75" customHeight="1" x14ac:dyDescent="0.25">
      <c r="E405" s="419"/>
    </row>
    <row r="406" spans="5:5" ht="15.75" customHeight="1" x14ac:dyDescent="0.25">
      <c r="E406" s="419"/>
    </row>
    <row r="407" spans="5:5" ht="15.75" customHeight="1" x14ac:dyDescent="0.25">
      <c r="E407" s="419"/>
    </row>
    <row r="408" spans="5:5" ht="15.75" customHeight="1" x14ac:dyDescent="0.25">
      <c r="E408" s="419"/>
    </row>
    <row r="409" spans="5:5" ht="15.75" customHeight="1" x14ac:dyDescent="0.25">
      <c r="E409" s="419"/>
    </row>
    <row r="410" spans="5:5" ht="15.75" customHeight="1" x14ac:dyDescent="0.25">
      <c r="E410" s="419"/>
    </row>
    <row r="411" spans="5:5" ht="15.75" customHeight="1" x14ac:dyDescent="0.25">
      <c r="E411" s="419"/>
    </row>
    <row r="412" spans="5:5" ht="15.75" customHeight="1" x14ac:dyDescent="0.25">
      <c r="E412" s="419"/>
    </row>
    <row r="413" spans="5:5" ht="15.75" customHeight="1" x14ac:dyDescent="0.25">
      <c r="E413" s="419"/>
    </row>
    <row r="414" spans="5:5" ht="15.75" customHeight="1" x14ac:dyDescent="0.25">
      <c r="E414" s="419"/>
    </row>
    <row r="415" spans="5:5" ht="15.75" customHeight="1" x14ac:dyDescent="0.25">
      <c r="E415" s="419"/>
    </row>
    <row r="416" spans="5:5" ht="15.75" customHeight="1" x14ac:dyDescent="0.25">
      <c r="E416" s="419"/>
    </row>
    <row r="417" spans="5:5" ht="15.75" customHeight="1" x14ac:dyDescent="0.25">
      <c r="E417" s="419"/>
    </row>
    <row r="418" spans="5:5" ht="15.75" customHeight="1" x14ac:dyDescent="0.25">
      <c r="E418" s="419"/>
    </row>
    <row r="419" spans="5:5" ht="15.75" customHeight="1" x14ac:dyDescent="0.25">
      <c r="E419" s="419"/>
    </row>
    <row r="420" spans="5:5" ht="15.75" customHeight="1" x14ac:dyDescent="0.25">
      <c r="E420" s="419"/>
    </row>
    <row r="421" spans="5:5" ht="15.75" customHeight="1" x14ac:dyDescent="0.25">
      <c r="E421" s="419"/>
    </row>
    <row r="422" spans="5:5" ht="15.75" customHeight="1" x14ac:dyDescent="0.25">
      <c r="E422" s="419"/>
    </row>
    <row r="423" spans="5:5" ht="15.75" customHeight="1" x14ac:dyDescent="0.25">
      <c r="E423" s="419"/>
    </row>
    <row r="424" spans="5:5" ht="15.75" customHeight="1" x14ac:dyDescent="0.25">
      <c r="E424" s="419"/>
    </row>
    <row r="425" spans="5:5" ht="15.75" customHeight="1" x14ac:dyDescent="0.25">
      <c r="E425" s="419"/>
    </row>
    <row r="426" spans="5:5" ht="15.75" customHeight="1" x14ac:dyDescent="0.25">
      <c r="E426" s="419"/>
    </row>
    <row r="427" spans="5:5" ht="15.75" customHeight="1" x14ac:dyDescent="0.25">
      <c r="E427" s="419"/>
    </row>
    <row r="428" spans="5:5" ht="15.75" customHeight="1" x14ac:dyDescent="0.25">
      <c r="E428" s="419"/>
    </row>
    <row r="429" spans="5:5" ht="15.75" customHeight="1" x14ac:dyDescent="0.25">
      <c r="E429" s="419"/>
    </row>
    <row r="430" spans="5:5" ht="15.75" customHeight="1" x14ac:dyDescent="0.25">
      <c r="E430" s="419"/>
    </row>
    <row r="431" spans="5:5" ht="15.75" customHeight="1" x14ac:dyDescent="0.25">
      <c r="E431" s="419"/>
    </row>
    <row r="432" spans="5:5" ht="15.75" customHeight="1" x14ac:dyDescent="0.25">
      <c r="E432" s="419"/>
    </row>
    <row r="433" spans="5:5" ht="15.75" customHeight="1" x14ac:dyDescent="0.25">
      <c r="E433" s="419"/>
    </row>
    <row r="434" spans="5:5" ht="15.75" customHeight="1" x14ac:dyDescent="0.25">
      <c r="E434" s="419"/>
    </row>
    <row r="435" spans="5:5" ht="15.75" customHeight="1" x14ac:dyDescent="0.25">
      <c r="E435" s="419"/>
    </row>
    <row r="436" spans="5:5" ht="15.75" customHeight="1" x14ac:dyDescent="0.25">
      <c r="E436" s="419"/>
    </row>
    <row r="437" spans="5:5" ht="15.75" customHeight="1" x14ac:dyDescent="0.25">
      <c r="E437" s="419"/>
    </row>
    <row r="438" spans="5:5" ht="15.75" customHeight="1" x14ac:dyDescent="0.25">
      <c r="E438" s="419"/>
    </row>
    <row r="439" spans="5:5" ht="15.75" customHeight="1" x14ac:dyDescent="0.25">
      <c r="E439" s="419"/>
    </row>
    <row r="440" spans="5:5" ht="15.75" customHeight="1" x14ac:dyDescent="0.25">
      <c r="E440" s="419"/>
    </row>
    <row r="441" spans="5:5" ht="15.75" customHeight="1" x14ac:dyDescent="0.25">
      <c r="E441" s="419"/>
    </row>
    <row r="442" spans="5:5" ht="15.75" customHeight="1" x14ac:dyDescent="0.25">
      <c r="E442" s="419"/>
    </row>
    <row r="443" spans="5:5" ht="15.75" customHeight="1" x14ac:dyDescent="0.25">
      <c r="E443" s="419"/>
    </row>
    <row r="444" spans="5:5" ht="15.75" customHeight="1" x14ac:dyDescent="0.25">
      <c r="E444" s="419"/>
    </row>
    <row r="445" spans="5:5" ht="15.75" customHeight="1" x14ac:dyDescent="0.25">
      <c r="E445" s="419"/>
    </row>
    <row r="446" spans="5:5" ht="15.75" customHeight="1" x14ac:dyDescent="0.25">
      <c r="E446" s="419"/>
    </row>
    <row r="447" spans="5:5" ht="15.75" customHeight="1" x14ac:dyDescent="0.25">
      <c r="E447" s="419"/>
    </row>
    <row r="448" spans="5:5" ht="15.75" customHeight="1" x14ac:dyDescent="0.25">
      <c r="E448" s="419"/>
    </row>
    <row r="449" spans="5:5" ht="15.75" customHeight="1" x14ac:dyDescent="0.25">
      <c r="E449" s="419"/>
    </row>
    <row r="450" spans="5:5" ht="15.75" customHeight="1" x14ac:dyDescent="0.25">
      <c r="E450" s="419"/>
    </row>
    <row r="451" spans="5:5" ht="15.75" customHeight="1" x14ac:dyDescent="0.25">
      <c r="E451" s="419"/>
    </row>
    <row r="452" spans="5:5" ht="15.75" customHeight="1" x14ac:dyDescent="0.25">
      <c r="E452" s="419"/>
    </row>
    <row r="453" spans="5:5" ht="15.75" customHeight="1" x14ac:dyDescent="0.25">
      <c r="E453" s="419"/>
    </row>
    <row r="454" spans="5:5" ht="15.75" customHeight="1" x14ac:dyDescent="0.25">
      <c r="E454" s="419"/>
    </row>
    <row r="455" spans="5:5" ht="15.75" customHeight="1" x14ac:dyDescent="0.25">
      <c r="E455" s="419"/>
    </row>
    <row r="456" spans="5:5" ht="15.75" customHeight="1" x14ac:dyDescent="0.25">
      <c r="E456" s="419"/>
    </row>
    <row r="457" spans="5:5" ht="15.75" customHeight="1" x14ac:dyDescent="0.25">
      <c r="E457" s="419"/>
    </row>
    <row r="458" spans="5:5" ht="15.75" customHeight="1" x14ac:dyDescent="0.25">
      <c r="E458" s="419"/>
    </row>
    <row r="459" spans="5:5" ht="15.75" customHeight="1" x14ac:dyDescent="0.25">
      <c r="E459" s="419"/>
    </row>
    <row r="460" spans="5:5" ht="15.75" customHeight="1" x14ac:dyDescent="0.25">
      <c r="E460" s="419"/>
    </row>
    <row r="461" spans="5:5" ht="15.75" customHeight="1" x14ac:dyDescent="0.25">
      <c r="E461" s="419"/>
    </row>
    <row r="462" spans="5:5" ht="15.75" customHeight="1" x14ac:dyDescent="0.25">
      <c r="E462" s="419"/>
    </row>
    <row r="463" spans="5:5" ht="15.75" customHeight="1" x14ac:dyDescent="0.25">
      <c r="E463" s="419"/>
    </row>
    <row r="464" spans="5:5" ht="15.75" customHeight="1" x14ac:dyDescent="0.25">
      <c r="E464" s="419"/>
    </row>
    <row r="465" spans="5:5" ht="15.75" customHeight="1" x14ac:dyDescent="0.25">
      <c r="E465" s="419"/>
    </row>
    <row r="466" spans="5:5" ht="15.75" customHeight="1" x14ac:dyDescent="0.25">
      <c r="E466" s="419"/>
    </row>
    <row r="467" spans="5:5" ht="15.75" customHeight="1" x14ac:dyDescent="0.25">
      <c r="E467" s="419"/>
    </row>
    <row r="468" spans="5:5" ht="15.75" customHeight="1" x14ac:dyDescent="0.25">
      <c r="E468" s="419"/>
    </row>
    <row r="469" spans="5:5" ht="15.75" customHeight="1" x14ac:dyDescent="0.25">
      <c r="E469" s="419"/>
    </row>
    <row r="470" spans="5:5" ht="15.75" customHeight="1" x14ac:dyDescent="0.25">
      <c r="E470" s="419"/>
    </row>
    <row r="471" spans="5:5" ht="15.75" customHeight="1" x14ac:dyDescent="0.25">
      <c r="E471" s="419"/>
    </row>
    <row r="472" spans="5:5" ht="15.75" customHeight="1" x14ac:dyDescent="0.25">
      <c r="E472" s="419"/>
    </row>
    <row r="473" spans="5:5" ht="15.75" customHeight="1" x14ac:dyDescent="0.25">
      <c r="E473" s="419"/>
    </row>
    <row r="474" spans="5:5" ht="15.75" customHeight="1" x14ac:dyDescent="0.25">
      <c r="E474" s="419"/>
    </row>
    <row r="475" spans="5:5" ht="15.75" customHeight="1" x14ac:dyDescent="0.25">
      <c r="E475" s="419"/>
    </row>
    <row r="476" spans="5:5" ht="15.75" customHeight="1" x14ac:dyDescent="0.25">
      <c r="E476" s="419"/>
    </row>
    <row r="477" spans="5:5" ht="15.75" customHeight="1" x14ac:dyDescent="0.25">
      <c r="E477" s="419"/>
    </row>
    <row r="478" spans="5:5" ht="15.75" customHeight="1" x14ac:dyDescent="0.25">
      <c r="E478" s="419"/>
    </row>
    <row r="479" spans="5:5" ht="15.75" customHeight="1" x14ac:dyDescent="0.25">
      <c r="E479" s="419"/>
    </row>
    <row r="480" spans="5:5" ht="15.75" customHeight="1" x14ac:dyDescent="0.25">
      <c r="E480" s="419"/>
    </row>
    <row r="481" spans="5:5" ht="15.75" customHeight="1" x14ac:dyDescent="0.25">
      <c r="E481" s="419"/>
    </row>
    <row r="482" spans="5:5" ht="15.75" customHeight="1" x14ac:dyDescent="0.25">
      <c r="E482" s="419"/>
    </row>
    <row r="483" spans="5:5" ht="15.75" customHeight="1" x14ac:dyDescent="0.25">
      <c r="E483" s="419"/>
    </row>
    <row r="484" spans="5:5" ht="15.75" customHeight="1" x14ac:dyDescent="0.25">
      <c r="E484" s="419"/>
    </row>
    <row r="485" spans="5:5" ht="15.75" customHeight="1" x14ac:dyDescent="0.25">
      <c r="E485" s="419"/>
    </row>
    <row r="486" spans="5:5" ht="15.75" customHeight="1" x14ac:dyDescent="0.25">
      <c r="E486" s="419"/>
    </row>
    <row r="487" spans="5:5" ht="15.75" customHeight="1" x14ac:dyDescent="0.25">
      <c r="E487" s="419"/>
    </row>
    <row r="488" spans="5:5" ht="15.75" customHeight="1" x14ac:dyDescent="0.25">
      <c r="E488" s="419"/>
    </row>
    <row r="489" spans="5:5" ht="15.75" customHeight="1" x14ac:dyDescent="0.25">
      <c r="E489" s="419"/>
    </row>
    <row r="490" spans="5:5" ht="15.75" customHeight="1" x14ac:dyDescent="0.25">
      <c r="E490" s="419"/>
    </row>
    <row r="491" spans="5:5" ht="15.75" customHeight="1" x14ac:dyDescent="0.25">
      <c r="E491" s="419"/>
    </row>
    <row r="492" spans="5:5" ht="15.75" customHeight="1" x14ac:dyDescent="0.25">
      <c r="E492" s="419"/>
    </row>
    <row r="493" spans="5:5" ht="15.75" customHeight="1" x14ac:dyDescent="0.25">
      <c r="E493" s="419"/>
    </row>
    <row r="494" spans="5:5" ht="15.75" customHeight="1" x14ac:dyDescent="0.25">
      <c r="E494" s="419"/>
    </row>
    <row r="495" spans="5:5" ht="15.75" customHeight="1" x14ac:dyDescent="0.25">
      <c r="E495" s="419"/>
    </row>
    <row r="496" spans="5:5" ht="15.75" customHeight="1" x14ac:dyDescent="0.25">
      <c r="E496" s="419"/>
    </row>
    <row r="497" spans="5:5" ht="15.75" customHeight="1" x14ac:dyDescent="0.25">
      <c r="E497" s="419"/>
    </row>
    <row r="498" spans="5:5" ht="15.75" customHeight="1" x14ac:dyDescent="0.25">
      <c r="E498" s="419"/>
    </row>
    <row r="499" spans="5:5" ht="15.75" customHeight="1" x14ac:dyDescent="0.25">
      <c r="E499" s="419"/>
    </row>
    <row r="500" spans="5:5" ht="15.75" customHeight="1" x14ac:dyDescent="0.25">
      <c r="E500" s="419"/>
    </row>
    <row r="501" spans="5:5" ht="15.75" customHeight="1" x14ac:dyDescent="0.25">
      <c r="E501" s="419"/>
    </row>
    <row r="502" spans="5:5" ht="15.75" customHeight="1" x14ac:dyDescent="0.25">
      <c r="E502" s="419"/>
    </row>
    <row r="503" spans="5:5" ht="15.75" customHeight="1" x14ac:dyDescent="0.25">
      <c r="E503" s="419"/>
    </row>
    <row r="504" spans="5:5" ht="15.75" customHeight="1" x14ac:dyDescent="0.25">
      <c r="E504" s="419"/>
    </row>
    <row r="505" spans="5:5" ht="15.75" customHeight="1" x14ac:dyDescent="0.25">
      <c r="E505" s="419"/>
    </row>
    <row r="506" spans="5:5" ht="15.75" customHeight="1" x14ac:dyDescent="0.25">
      <c r="E506" s="419"/>
    </row>
    <row r="507" spans="5:5" ht="15.75" customHeight="1" x14ac:dyDescent="0.25">
      <c r="E507" s="419"/>
    </row>
    <row r="508" spans="5:5" ht="15.75" customHeight="1" x14ac:dyDescent="0.25">
      <c r="E508" s="419"/>
    </row>
    <row r="509" spans="5:5" ht="15.75" customHeight="1" x14ac:dyDescent="0.25">
      <c r="E509" s="419"/>
    </row>
    <row r="510" spans="5:5" ht="15.75" customHeight="1" x14ac:dyDescent="0.25">
      <c r="E510" s="419"/>
    </row>
    <row r="511" spans="5:5" ht="15.75" customHeight="1" x14ac:dyDescent="0.25">
      <c r="E511" s="419"/>
    </row>
    <row r="512" spans="5:5" ht="15.75" customHeight="1" x14ac:dyDescent="0.25">
      <c r="E512" s="419"/>
    </row>
    <row r="513" spans="5:5" ht="15.75" customHeight="1" x14ac:dyDescent="0.25">
      <c r="E513" s="419"/>
    </row>
    <row r="514" spans="5:5" ht="15.75" customHeight="1" x14ac:dyDescent="0.25">
      <c r="E514" s="419"/>
    </row>
    <row r="515" spans="5:5" ht="15.75" customHeight="1" x14ac:dyDescent="0.25">
      <c r="E515" s="419"/>
    </row>
    <row r="516" spans="5:5" ht="15.75" customHeight="1" x14ac:dyDescent="0.25">
      <c r="E516" s="419"/>
    </row>
    <row r="517" spans="5:5" ht="15.75" customHeight="1" x14ac:dyDescent="0.25">
      <c r="E517" s="419"/>
    </row>
    <row r="518" spans="5:5" ht="15.75" customHeight="1" x14ac:dyDescent="0.25">
      <c r="E518" s="419"/>
    </row>
    <row r="519" spans="5:5" ht="15.75" customHeight="1" x14ac:dyDescent="0.25">
      <c r="E519" s="419"/>
    </row>
    <row r="520" spans="5:5" ht="15.75" customHeight="1" x14ac:dyDescent="0.25">
      <c r="E520" s="419"/>
    </row>
    <row r="521" spans="5:5" ht="15.75" customHeight="1" x14ac:dyDescent="0.25">
      <c r="E521" s="419"/>
    </row>
    <row r="522" spans="5:5" ht="15.75" customHeight="1" x14ac:dyDescent="0.25">
      <c r="E522" s="419"/>
    </row>
    <row r="523" spans="5:5" ht="15.75" customHeight="1" x14ac:dyDescent="0.25">
      <c r="E523" s="419"/>
    </row>
    <row r="524" spans="5:5" ht="15.75" customHeight="1" x14ac:dyDescent="0.25">
      <c r="E524" s="419"/>
    </row>
    <row r="525" spans="5:5" ht="15.75" customHeight="1" x14ac:dyDescent="0.25">
      <c r="E525" s="419"/>
    </row>
    <row r="526" spans="5:5" ht="15.75" customHeight="1" x14ac:dyDescent="0.25">
      <c r="E526" s="419"/>
    </row>
    <row r="527" spans="5:5" ht="15.75" customHeight="1" x14ac:dyDescent="0.25">
      <c r="E527" s="419"/>
    </row>
    <row r="528" spans="5:5" ht="15.75" customHeight="1" x14ac:dyDescent="0.25">
      <c r="E528" s="419"/>
    </row>
    <row r="529" spans="5:5" ht="15.75" customHeight="1" x14ac:dyDescent="0.25">
      <c r="E529" s="419"/>
    </row>
    <row r="530" spans="5:5" ht="15.75" customHeight="1" x14ac:dyDescent="0.25">
      <c r="E530" s="419"/>
    </row>
    <row r="531" spans="5:5" ht="15.75" customHeight="1" x14ac:dyDescent="0.25">
      <c r="E531" s="419"/>
    </row>
    <row r="532" spans="5:5" ht="15.75" customHeight="1" x14ac:dyDescent="0.25">
      <c r="E532" s="419"/>
    </row>
    <row r="533" spans="5:5" ht="15.75" customHeight="1" x14ac:dyDescent="0.25">
      <c r="E533" s="419"/>
    </row>
    <row r="534" spans="5:5" ht="15.75" customHeight="1" x14ac:dyDescent="0.25">
      <c r="E534" s="419"/>
    </row>
    <row r="535" spans="5:5" ht="15.75" customHeight="1" x14ac:dyDescent="0.25">
      <c r="E535" s="419"/>
    </row>
    <row r="536" spans="5:5" ht="15.75" customHeight="1" x14ac:dyDescent="0.25">
      <c r="E536" s="419"/>
    </row>
    <row r="537" spans="5:5" ht="15.75" customHeight="1" x14ac:dyDescent="0.25">
      <c r="E537" s="419"/>
    </row>
    <row r="538" spans="5:5" ht="15.75" customHeight="1" x14ac:dyDescent="0.25">
      <c r="E538" s="419"/>
    </row>
    <row r="539" spans="5:5" ht="15.75" customHeight="1" x14ac:dyDescent="0.25">
      <c r="E539" s="419"/>
    </row>
    <row r="540" spans="5:5" ht="15.75" customHeight="1" x14ac:dyDescent="0.25">
      <c r="E540" s="419"/>
    </row>
    <row r="541" spans="5:5" ht="15.75" customHeight="1" x14ac:dyDescent="0.25">
      <c r="E541" s="419"/>
    </row>
    <row r="542" spans="5:5" ht="15.75" customHeight="1" x14ac:dyDescent="0.25">
      <c r="E542" s="419"/>
    </row>
    <row r="543" spans="5:5" ht="15.75" customHeight="1" x14ac:dyDescent="0.25">
      <c r="E543" s="419"/>
    </row>
    <row r="544" spans="5:5" ht="15.75" customHeight="1" x14ac:dyDescent="0.25">
      <c r="E544" s="419"/>
    </row>
    <row r="545" spans="5:5" ht="15.75" customHeight="1" x14ac:dyDescent="0.25">
      <c r="E545" s="419"/>
    </row>
    <row r="546" spans="5:5" ht="15.75" customHeight="1" x14ac:dyDescent="0.25">
      <c r="E546" s="419"/>
    </row>
    <row r="547" spans="5:5" ht="15.75" customHeight="1" x14ac:dyDescent="0.25">
      <c r="E547" s="419"/>
    </row>
    <row r="548" spans="5:5" ht="15.75" customHeight="1" x14ac:dyDescent="0.25">
      <c r="E548" s="419"/>
    </row>
    <row r="549" spans="5:5" ht="15.75" customHeight="1" x14ac:dyDescent="0.25">
      <c r="E549" s="419"/>
    </row>
    <row r="550" spans="5:5" ht="15.75" customHeight="1" x14ac:dyDescent="0.25">
      <c r="E550" s="419"/>
    </row>
    <row r="551" spans="5:5" ht="15.75" customHeight="1" x14ac:dyDescent="0.25">
      <c r="E551" s="419"/>
    </row>
    <row r="552" spans="5:5" ht="15.75" customHeight="1" x14ac:dyDescent="0.25">
      <c r="E552" s="419"/>
    </row>
    <row r="553" spans="5:5" ht="15.75" customHeight="1" x14ac:dyDescent="0.25">
      <c r="E553" s="419"/>
    </row>
    <row r="554" spans="5:5" ht="15.75" customHeight="1" x14ac:dyDescent="0.25">
      <c r="E554" s="419"/>
    </row>
    <row r="555" spans="5:5" ht="15.75" customHeight="1" x14ac:dyDescent="0.25">
      <c r="E555" s="419"/>
    </row>
    <row r="556" spans="5:5" ht="15.75" customHeight="1" x14ac:dyDescent="0.25">
      <c r="E556" s="419"/>
    </row>
    <row r="557" spans="5:5" ht="15.75" customHeight="1" x14ac:dyDescent="0.25">
      <c r="E557" s="419"/>
    </row>
    <row r="558" spans="5:5" ht="15.75" customHeight="1" x14ac:dyDescent="0.25">
      <c r="E558" s="419"/>
    </row>
    <row r="559" spans="5:5" ht="15.75" customHeight="1" x14ac:dyDescent="0.25">
      <c r="E559" s="419"/>
    </row>
    <row r="560" spans="5:5" ht="15.75" customHeight="1" x14ac:dyDescent="0.25">
      <c r="E560" s="419"/>
    </row>
    <row r="561" spans="5:5" ht="15.75" customHeight="1" x14ac:dyDescent="0.25">
      <c r="E561" s="419"/>
    </row>
    <row r="562" spans="5:5" ht="15.75" customHeight="1" x14ac:dyDescent="0.25">
      <c r="E562" s="419"/>
    </row>
    <row r="563" spans="5:5" ht="15.75" customHeight="1" x14ac:dyDescent="0.25">
      <c r="E563" s="419"/>
    </row>
    <row r="564" spans="5:5" ht="15.75" customHeight="1" x14ac:dyDescent="0.25">
      <c r="E564" s="419"/>
    </row>
    <row r="565" spans="5:5" ht="15.75" customHeight="1" x14ac:dyDescent="0.25">
      <c r="E565" s="419"/>
    </row>
    <row r="566" spans="5:5" ht="15.75" customHeight="1" x14ac:dyDescent="0.25">
      <c r="E566" s="419"/>
    </row>
    <row r="567" spans="5:5" ht="15.75" customHeight="1" x14ac:dyDescent="0.25">
      <c r="E567" s="419"/>
    </row>
    <row r="568" spans="5:5" ht="15.75" customHeight="1" x14ac:dyDescent="0.25">
      <c r="E568" s="419"/>
    </row>
    <row r="569" spans="5:5" ht="15.75" customHeight="1" x14ac:dyDescent="0.25">
      <c r="E569" s="419"/>
    </row>
    <row r="570" spans="5:5" ht="15.75" customHeight="1" x14ac:dyDescent="0.25">
      <c r="E570" s="419"/>
    </row>
    <row r="571" spans="5:5" ht="15.75" customHeight="1" x14ac:dyDescent="0.25">
      <c r="E571" s="419"/>
    </row>
    <row r="572" spans="5:5" ht="15.75" customHeight="1" x14ac:dyDescent="0.25">
      <c r="E572" s="419"/>
    </row>
    <row r="573" spans="5:5" ht="15.75" customHeight="1" x14ac:dyDescent="0.25">
      <c r="E573" s="419"/>
    </row>
    <row r="574" spans="5:5" ht="15.75" customHeight="1" x14ac:dyDescent="0.25">
      <c r="E574" s="419"/>
    </row>
    <row r="575" spans="5:5" ht="15.75" customHeight="1" x14ac:dyDescent="0.25">
      <c r="E575" s="419"/>
    </row>
    <row r="576" spans="5:5" ht="15.75" customHeight="1" x14ac:dyDescent="0.25">
      <c r="E576" s="419"/>
    </row>
    <row r="577" spans="5:5" ht="15.75" customHeight="1" x14ac:dyDescent="0.25">
      <c r="E577" s="419"/>
    </row>
    <row r="578" spans="5:5" ht="15.75" customHeight="1" x14ac:dyDescent="0.25">
      <c r="E578" s="419"/>
    </row>
    <row r="579" spans="5:5" ht="15.75" customHeight="1" x14ac:dyDescent="0.25">
      <c r="E579" s="419"/>
    </row>
    <row r="580" spans="5:5" ht="15.75" customHeight="1" x14ac:dyDescent="0.25">
      <c r="E580" s="419"/>
    </row>
    <row r="581" spans="5:5" ht="15.75" customHeight="1" x14ac:dyDescent="0.25">
      <c r="E581" s="419"/>
    </row>
    <row r="582" spans="5:5" ht="15.75" customHeight="1" x14ac:dyDescent="0.25">
      <c r="E582" s="419"/>
    </row>
    <row r="583" spans="5:5" ht="15.75" customHeight="1" x14ac:dyDescent="0.25">
      <c r="E583" s="419"/>
    </row>
    <row r="584" spans="5:5" ht="15.75" customHeight="1" x14ac:dyDescent="0.25">
      <c r="E584" s="419"/>
    </row>
    <row r="585" spans="5:5" ht="15.75" customHeight="1" x14ac:dyDescent="0.25">
      <c r="E585" s="419"/>
    </row>
    <row r="586" spans="5:5" ht="15.75" customHeight="1" x14ac:dyDescent="0.25">
      <c r="E586" s="419"/>
    </row>
    <row r="587" spans="5:5" ht="15.75" customHeight="1" x14ac:dyDescent="0.25">
      <c r="E587" s="419"/>
    </row>
    <row r="588" spans="5:5" ht="15.75" customHeight="1" x14ac:dyDescent="0.25">
      <c r="E588" s="419"/>
    </row>
    <row r="589" spans="5:5" ht="15.75" customHeight="1" x14ac:dyDescent="0.25">
      <c r="E589" s="419"/>
    </row>
    <row r="590" spans="5:5" ht="15.75" customHeight="1" x14ac:dyDescent="0.25">
      <c r="E590" s="419"/>
    </row>
    <row r="591" spans="5:5" ht="15.75" customHeight="1" x14ac:dyDescent="0.25">
      <c r="E591" s="419"/>
    </row>
    <row r="592" spans="5:5" ht="15.75" customHeight="1" x14ac:dyDescent="0.25">
      <c r="E592" s="419"/>
    </row>
    <row r="593" spans="5:5" ht="15.75" customHeight="1" x14ac:dyDescent="0.25">
      <c r="E593" s="419"/>
    </row>
    <row r="594" spans="5:5" ht="15.75" customHeight="1" x14ac:dyDescent="0.25">
      <c r="E594" s="419"/>
    </row>
    <row r="595" spans="5:5" ht="15.75" customHeight="1" x14ac:dyDescent="0.25">
      <c r="E595" s="419"/>
    </row>
    <row r="596" spans="5:5" ht="15.75" customHeight="1" x14ac:dyDescent="0.25">
      <c r="E596" s="419"/>
    </row>
    <row r="597" spans="5:5" ht="15.75" customHeight="1" x14ac:dyDescent="0.25">
      <c r="E597" s="419"/>
    </row>
    <row r="598" spans="5:5" ht="15.75" customHeight="1" x14ac:dyDescent="0.25">
      <c r="E598" s="419"/>
    </row>
    <row r="599" spans="5:5" ht="15.75" customHeight="1" x14ac:dyDescent="0.25">
      <c r="E599" s="419"/>
    </row>
    <row r="600" spans="5:5" ht="15.75" customHeight="1" x14ac:dyDescent="0.25">
      <c r="E600" s="419"/>
    </row>
    <row r="601" spans="5:5" ht="15.75" customHeight="1" x14ac:dyDescent="0.25">
      <c r="E601" s="419"/>
    </row>
    <row r="602" spans="5:5" ht="15.75" customHeight="1" x14ac:dyDescent="0.25">
      <c r="E602" s="419"/>
    </row>
    <row r="603" spans="5:5" ht="15.75" customHeight="1" x14ac:dyDescent="0.25">
      <c r="E603" s="419"/>
    </row>
    <row r="604" spans="5:5" ht="15.75" customHeight="1" x14ac:dyDescent="0.25">
      <c r="E604" s="419"/>
    </row>
    <row r="605" spans="5:5" ht="15.75" customHeight="1" x14ac:dyDescent="0.25">
      <c r="E605" s="419"/>
    </row>
    <row r="606" spans="5:5" ht="15.75" customHeight="1" x14ac:dyDescent="0.25">
      <c r="E606" s="419"/>
    </row>
    <row r="607" spans="5:5" ht="15.75" customHeight="1" x14ac:dyDescent="0.25">
      <c r="E607" s="419"/>
    </row>
    <row r="608" spans="5:5" ht="15.75" customHeight="1" x14ac:dyDescent="0.25">
      <c r="E608" s="419"/>
    </row>
    <row r="609" spans="5:5" ht="15.75" customHeight="1" x14ac:dyDescent="0.25">
      <c r="E609" s="419"/>
    </row>
    <row r="610" spans="5:5" ht="15.75" customHeight="1" x14ac:dyDescent="0.25">
      <c r="E610" s="419"/>
    </row>
    <row r="611" spans="5:5" ht="15.75" customHeight="1" x14ac:dyDescent="0.25">
      <c r="E611" s="419"/>
    </row>
    <row r="612" spans="5:5" ht="15.75" customHeight="1" x14ac:dyDescent="0.25">
      <c r="E612" s="419"/>
    </row>
    <row r="613" spans="5:5" ht="15.75" customHeight="1" x14ac:dyDescent="0.25">
      <c r="E613" s="419"/>
    </row>
    <row r="614" spans="5:5" ht="15.75" customHeight="1" x14ac:dyDescent="0.25">
      <c r="E614" s="419"/>
    </row>
    <row r="615" spans="5:5" ht="15.75" customHeight="1" x14ac:dyDescent="0.25">
      <c r="E615" s="419"/>
    </row>
    <row r="616" spans="5:5" ht="15.75" customHeight="1" x14ac:dyDescent="0.25">
      <c r="E616" s="419"/>
    </row>
    <row r="617" spans="5:5" ht="15.75" customHeight="1" x14ac:dyDescent="0.25">
      <c r="E617" s="419"/>
    </row>
    <row r="618" spans="5:5" ht="15.75" customHeight="1" x14ac:dyDescent="0.25">
      <c r="E618" s="419"/>
    </row>
    <row r="619" spans="5:5" ht="15.75" customHeight="1" x14ac:dyDescent="0.25">
      <c r="E619" s="419"/>
    </row>
    <row r="620" spans="5:5" ht="15.75" customHeight="1" x14ac:dyDescent="0.25">
      <c r="E620" s="419"/>
    </row>
    <row r="621" spans="5:5" ht="15.75" customHeight="1" x14ac:dyDescent="0.25">
      <c r="E621" s="419"/>
    </row>
    <row r="622" spans="5:5" ht="15.75" customHeight="1" x14ac:dyDescent="0.25">
      <c r="E622" s="419"/>
    </row>
    <row r="623" spans="5:5" ht="15.75" customHeight="1" x14ac:dyDescent="0.25">
      <c r="E623" s="419"/>
    </row>
    <row r="624" spans="5:5" ht="15.75" customHeight="1" x14ac:dyDescent="0.25">
      <c r="E624" s="419"/>
    </row>
    <row r="625" spans="5:5" ht="15.75" customHeight="1" x14ac:dyDescent="0.25">
      <c r="E625" s="419"/>
    </row>
    <row r="626" spans="5:5" ht="15.75" customHeight="1" x14ac:dyDescent="0.25">
      <c r="E626" s="419"/>
    </row>
    <row r="627" spans="5:5" ht="15.75" customHeight="1" x14ac:dyDescent="0.25">
      <c r="E627" s="419"/>
    </row>
    <row r="628" spans="5:5" ht="15.75" customHeight="1" x14ac:dyDescent="0.25">
      <c r="E628" s="419"/>
    </row>
    <row r="629" spans="5:5" ht="15.75" customHeight="1" x14ac:dyDescent="0.25">
      <c r="E629" s="419"/>
    </row>
    <row r="630" spans="5:5" ht="15.75" customHeight="1" x14ac:dyDescent="0.25">
      <c r="E630" s="419"/>
    </row>
    <row r="631" spans="5:5" ht="15.75" customHeight="1" x14ac:dyDescent="0.25">
      <c r="E631" s="419"/>
    </row>
    <row r="632" spans="5:5" ht="15.75" customHeight="1" x14ac:dyDescent="0.25">
      <c r="E632" s="419"/>
    </row>
    <row r="633" spans="5:5" ht="15.75" customHeight="1" x14ac:dyDescent="0.25">
      <c r="E633" s="419"/>
    </row>
    <row r="634" spans="5:5" ht="15.75" customHeight="1" x14ac:dyDescent="0.25">
      <c r="E634" s="419"/>
    </row>
    <row r="635" spans="5:5" ht="15.75" customHeight="1" x14ac:dyDescent="0.25">
      <c r="E635" s="419"/>
    </row>
    <row r="636" spans="5:5" ht="15.75" customHeight="1" x14ac:dyDescent="0.25">
      <c r="E636" s="419"/>
    </row>
    <row r="637" spans="5:5" ht="15.75" customHeight="1" x14ac:dyDescent="0.25">
      <c r="E637" s="419"/>
    </row>
    <row r="638" spans="5:5" ht="15.75" customHeight="1" x14ac:dyDescent="0.25">
      <c r="E638" s="419"/>
    </row>
    <row r="639" spans="5:5" ht="15.75" customHeight="1" x14ac:dyDescent="0.25">
      <c r="E639" s="419"/>
    </row>
    <row r="640" spans="5:5" ht="15.75" customHeight="1" x14ac:dyDescent="0.25">
      <c r="E640" s="419"/>
    </row>
    <row r="641" spans="5:5" ht="15.75" customHeight="1" x14ac:dyDescent="0.25">
      <c r="E641" s="419"/>
    </row>
    <row r="642" spans="5:5" ht="15.75" customHeight="1" x14ac:dyDescent="0.25">
      <c r="E642" s="419"/>
    </row>
    <row r="643" spans="5:5" ht="15.75" customHeight="1" x14ac:dyDescent="0.25">
      <c r="E643" s="419"/>
    </row>
    <row r="644" spans="5:5" ht="15.75" customHeight="1" x14ac:dyDescent="0.25">
      <c r="E644" s="419"/>
    </row>
    <row r="645" spans="5:5" ht="15.75" customHeight="1" x14ac:dyDescent="0.25">
      <c r="E645" s="419"/>
    </row>
    <row r="646" spans="5:5" ht="15.75" customHeight="1" x14ac:dyDescent="0.25">
      <c r="E646" s="419"/>
    </row>
    <row r="647" spans="5:5" ht="15.75" customHeight="1" x14ac:dyDescent="0.25">
      <c r="E647" s="419"/>
    </row>
    <row r="648" spans="5:5" ht="15.75" customHeight="1" x14ac:dyDescent="0.25">
      <c r="E648" s="419"/>
    </row>
    <row r="649" spans="5:5" ht="15.75" customHeight="1" x14ac:dyDescent="0.25">
      <c r="E649" s="419"/>
    </row>
    <row r="650" spans="5:5" ht="15.75" customHeight="1" x14ac:dyDescent="0.25">
      <c r="E650" s="419"/>
    </row>
    <row r="651" spans="5:5" ht="15.75" customHeight="1" x14ac:dyDescent="0.25">
      <c r="E651" s="419"/>
    </row>
    <row r="652" spans="5:5" ht="15.75" customHeight="1" x14ac:dyDescent="0.25">
      <c r="E652" s="419"/>
    </row>
    <row r="653" spans="5:5" ht="15.75" customHeight="1" x14ac:dyDescent="0.25">
      <c r="E653" s="419"/>
    </row>
    <row r="654" spans="5:5" ht="15.75" customHeight="1" x14ac:dyDescent="0.25">
      <c r="E654" s="419"/>
    </row>
    <row r="655" spans="5:5" ht="15.75" customHeight="1" x14ac:dyDescent="0.25">
      <c r="E655" s="419"/>
    </row>
    <row r="656" spans="5:5" ht="15.75" customHeight="1" x14ac:dyDescent="0.25">
      <c r="E656" s="419"/>
    </row>
    <row r="657" spans="5:5" ht="15.75" customHeight="1" x14ac:dyDescent="0.25">
      <c r="E657" s="419"/>
    </row>
    <row r="658" spans="5:5" ht="15.75" customHeight="1" x14ac:dyDescent="0.25">
      <c r="E658" s="419"/>
    </row>
    <row r="659" spans="5:5" ht="15.75" customHeight="1" x14ac:dyDescent="0.25">
      <c r="E659" s="419"/>
    </row>
    <row r="660" spans="5:5" ht="15.75" customHeight="1" x14ac:dyDescent="0.25">
      <c r="E660" s="419"/>
    </row>
    <row r="661" spans="5:5" ht="15.75" customHeight="1" x14ac:dyDescent="0.25">
      <c r="E661" s="419"/>
    </row>
    <row r="662" spans="5:5" ht="15.75" customHeight="1" x14ac:dyDescent="0.25">
      <c r="E662" s="419"/>
    </row>
    <row r="663" spans="5:5" ht="15.75" customHeight="1" x14ac:dyDescent="0.25">
      <c r="E663" s="419"/>
    </row>
    <row r="664" spans="5:5" ht="15.75" customHeight="1" x14ac:dyDescent="0.25">
      <c r="E664" s="419"/>
    </row>
    <row r="665" spans="5:5" ht="15.75" customHeight="1" x14ac:dyDescent="0.25">
      <c r="E665" s="419"/>
    </row>
    <row r="666" spans="5:5" ht="15.75" customHeight="1" x14ac:dyDescent="0.25">
      <c r="E666" s="419"/>
    </row>
    <row r="667" spans="5:5" ht="15.75" customHeight="1" x14ac:dyDescent="0.25">
      <c r="E667" s="419"/>
    </row>
    <row r="668" spans="5:5" ht="15.75" customHeight="1" x14ac:dyDescent="0.25">
      <c r="E668" s="419"/>
    </row>
    <row r="669" spans="5:5" ht="15.75" customHeight="1" x14ac:dyDescent="0.25">
      <c r="E669" s="419"/>
    </row>
    <row r="670" spans="5:5" ht="15.75" customHeight="1" x14ac:dyDescent="0.25">
      <c r="E670" s="419"/>
    </row>
    <row r="671" spans="5:5" ht="15.75" customHeight="1" x14ac:dyDescent="0.25">
      <c r="E671" s="419"/>
    </row>
    <row r="672" spans="5:5" ht="15.75" customHeight="1" x14ac:dyDescent="0.25">
      <c r="E672" s="419"/>
    </row>
    <row r="673" spans="5:5" ht="15.75" customHeight="1" x14ac:dyDescent="0.25">
      <c r="E673" s="419"/>
    </row>
    <row r="674" spans="5:5" ht="15.75" customHeight="1" x14ac:dyDescent="0.25">
      <c r="E674" s="419"/>
    </row>
    <row r="675" spans="5:5" ht="15.75" customHeight="1" x14ac:dyDescent="0.25">
      <c r="E675" s="419"/>
    </row>
    <row r="676" spans="5:5" ht="15.75" customHeight="1" x14ac:dyDescent="0.25">
      <c r="E676" s="419"/>
    </row>
    <row r="677" spans="5:5" ht="15.75" customHeight="1" x14ac:dyDescent="0.25">
      <c r="E677" s="419"/>
    </row>
    <row r="678" spans="5:5" ht="15.75" customHeight="1" x14ac:dyDescent="0.25">
      <c r="E678" s="419"/>
    </row>
    <row r="679" spans="5:5" ht="15.75" customHeight="1" x14ac:dyDescent="0.25">
      <c r="E679" s="419"/>
    </row>
    <row r="680" spans="5:5" ht="15.75" customHeight="1" x14ac:dyDescent="0.25">
      <c r="E680" s="419"/>
    </row>
    <row r="681" spans="5:5" ht="15.75" customHeight="1" x14ac:dyDescent="0.25">
      <c r="E681" s="419"/>
    </row>
    <row r="682" spans="5:5" ht="15.75" customHeight="1" x14ac:dyDescent="0.25">
      <c r="E682" s="419"/>
    </row>
    <row r="683" spans="5:5" ht="15.75" customHeight="1" x14ac:dyDescent="0.25">
      <c r="E683" s="419"/>
    </row>
    <row r="684" spans="5:5" ht="15.75" customHeight="1" x14ac:dyDescent="0.25">
      <c r="E684" s="419"/>
    </row>
    <row r="685" spans="5:5" ht="15.75" customHeight="1" x14ac:dyDescent="0.25">
      <c r="E685" s="419"/>
    </row>
    <row r="686" spans="5:5" ht="15.75" customHeight="1" x14ac:dyDescent="0.25">
      <c r="E686" s="419"/>
    </row>
    <row r="687" spans="5:5" ht="15.75" customHeight="1" x14ac:dyDescent="0.25">
      <c r="E687" s="419"/>
    </row>
    <row r="688" spans="5:5" ht="15.75" customHeight="1" x14ac:dyDescent="0.25">
      <c r="E688" s="419"/>
    </row>
    <row r="689" spans="5:5" ht="15.75" customHeight="1" x14ac:dyDescent="0.25">
      <c r="E689" s="419"/>
    </row>
    <row r="690" spans="5:5" ht="15.75" customHeight="1" x14ac:dyDescent="0.25">
      <c r="E690" s="419"/>
    </row>
    <row r="691" spans="5:5" ht="15.75" customHeight="1" x14ac:dyDescent="0.25">
      <c r="E691" s="419"/>
    </row>
    <row r="692" spans="5:5" ht="15.75" customHeight="1" x14ac:dyDescent="0.25">
      <c r="E692" s="419"/>
    </row>
    <row r="693" spans="5:5" ht="15.75" customHeight="1" x14ac:dyDescent="0.25">
      <c r="E693" s="419"/>
    </row>
    <row r="694" spans="5:5" ht="15.75" customHeight="1" x14ac:dyDescent="0.25">
      <c r="E694" s="419"/>
    </row>
    <row r="695" spans="5:5" ht="15.75" customHeight="1" x14ac:dyDescent="0.25">
      <c r="E695" s="419"/>
    </row>
    <row r="696" spans="5:5" ht="15.75" customHeight="1" x14ac:dyDescent="0.25">
      <c r="E696" s="419"/>
    </row>
    <row r="697" spans="5:5" ht="15.75" customHeight="1" x14ac:dyDescent="0.25">
      <c r="E697" s="419"/>
    </row>
    <row r="698" spans="5:5" ht="15.75" customHeight="1" x14ac:dyDescent="0.25">
      <c r="E698" s="419"/>
    </row>
    <row r="699" spans="5:5" ht="15.75" customHeight="1" x14ac:dyDescent="0.25">
      <c r="E699" s="419"/>
    </row>
    <row r="700" spans="5:5" ht="15.75" customHeight="1" x14ac:dyDescent="0.25">
      <c r="E700" s="419"/>
    </row>
    <row r="701" spans="5:5" ht="15.75" customHeight="1" x14ac:dyDescent="0.25">
      <c r="E701" s="419"/>
    </row>
    <row r="702" spans="5:5" ht="15.75" customHeight="1" x14ac:dyDescent="0.25">
      <c r="E702" s="419"/>
    </row>
    <row r="703" spans="5:5" ht="15.75" customHeight="1" x14ac:dyDescent="0.25">
      <c r="E703" s="419"/>
    </row>
    <row r="704" spans="5:5" ht="15.75" customHeight="1" x14ac:dyDescent="0.25">
      <c r="E704" s="419"/>
    </row>
    <row r="705" spans="5:5" ht="15.75" customHeight="1" x14ac:dyDescent="0.25">
      <c r="E705" s="419"/>
    </row>
    <row r="706" spans="5:5" ht="15.75" customHeight="1" x14ac:dyDescent="0.25">
      <c r="E706" s="419"/>
    </row>
    <row r="707" spans="5:5" ht="15.75" customHeight="1" x14ac:dyDescent="0.25">
      <c r="E707" s="419"/>
    </row>
    <row r="708" spans="5:5" ht="15.75" customHeight="1" x14ac:dyDescent="0.25">
      <c r="E708" s="419"/>
    </row>
    <row r="709" spans="5:5" ht="15.75" customHeight="1" x14ac:dyDescent="0.25">
      <c r="E709" s="419"/>
    </row>
    <row r="710" spans="5:5" ht="15.75" customHeight="1" x14ac:dyDescent="0.25">
      <c r="E710" s="419"/>
    </row>
    <row r="711" spans="5:5" ht="15.75" customHeight="1" x14ac:dyDescent="0.25">
      <c r="E711" s="419"/>
    </row>
    <row r="712" spans="5:5" ht="15.75" customHeight="1" x14ac:dyDescent="0.25">
      <c r="E712" s="419"/>
    </row>
    <row r="713" spans="5:5" ht="15.75" customHeight="1" x14ac:dyDescent="0.25">
      <c r="E713" s="419"/>
    </row>
    <row r="714" spans="5:5" ht="15.75" customHeight="1" x14ac:dyDescent="0.25">
      <c r="E714" s="419"/>
    </row>
    <row r="715" spans="5:5" ht="15.75" customHeight="1" x14ac:dyDescent="0.25">
      <c r="E715" s="419"/>
    </row>
    <row r="716" spans="5:5" ht="15.75" customHeight="1" x14ac:dyDescent="0.25">
      <c r="E716" s="419"/>
    </row>
    <row r="717" spans="5:5" ht="15.75" customHeight="1" x14ac:dyDescent="0.25">
      <c r="E717" s="419"/>
    </row>
    <row r="718" spans="5:5" ht="15.75" customHeight="1" x14ac:dyDescent="0.25">
      <c r="E718" s="419"/>
    </row>
    <row r="719" spans="5:5" ht="15.75" customHeight="1" x14ac:dyDescent="0.25">
      <c r="E719" s="419"/>
    </row>
    <row r="720" spans="5:5" ht="15.75" customHeight="1" x14ac:dyDescent="0.25">
      <c r="E720" s="419"/>
    </row>
    <row r="721" spans="5:5" ht="15.75" customHeight="1" x14ac:dyDescent="0.25">
      <c r="E721" s="419"/>
    </row>
    <row r="722" spans="5:5" ht="15.75" customHeight="1" x14ac:dyDescent="0.25">
      <c r="E722" s="419"/>
    </row>
    <row r="723" spans="5:5" ht="15.75" customHeight="1" x14ac:dyDescent="0.25">
      <c r="E723" s="419"/>
    </row>
    <row r="724" spans="5:5" ht="15.75" customHeight="1" x14ac:dyDescent="0.25">
      <c r="E724" s="419"/>
    </row>
    <row r="725" spans="5:5" ht="15.75" customHeight="1" x14ac:dyDescent="0.25">
      <c r="E725" s="419"/>
    </row>
    <row r="726" spans="5:5" ht="15.75" customHeight="1" x14ac:dyDescent="0.25">
      <c r="E726" s="419"/>
    </row>
    <row r="727" spans="5:5" ht="15.75" customHeight="1" x14ac:dyDescent="0.25">
      <c r="E727" s="419"/>
    </row>
    <row r="728" spans="5:5" ht="15.75" customHeight="1" x14ac:dyDescent="0.25">
      <c r="E728" s="419"/>
    </row>
    <row r="729" spans="5:5" ht="15.75" customHeight="1" x14ac:dyDescent="0.25">
      <c r="E729" s="419"/>
    </row>
    <row r="730" spans="5:5" ht="15.75" customHeight="1" x14ac:dyDescent="0.25">
      <c r="E730" s="419"/>
    </row>
    <row r="731" spans="5:5" ht="15.75" customHeight="1" x14ac:dyDescent="0.25">
      <c r="E731" s="419"/>
    </row>
    <row r="732" spans="5:5" ht="15.75" customHeight="1" x14ac:dyDescent="0.25">
      <c r="E732" s="419"/>
    </row>
    <row r="733" spans="5:5" ht="15.75" customHeight="1" x14ac:dyDescent="0.25">
      <c r="E733" s="419"/>
    </row>
    <row r="734" spans="5:5" ht="15.75" customHeight="1" x14ac:dyDescent="0.25">
      <c r="E734" s="419"/>
    </row>
    <row r="735" spans="5:5" ht="15.75" customHeight="1" x14ac:dyDescent="0.25">
      <c r="E735" s="419"/>
    </row>
    <row r="736" spans="5:5" ht="15.75" customHeight="1" x14ac:dyDescent="0.25">
      <c r="E736" s="419"/>
    </row>
    <row r="737" spans="5:5" ht="15.75" customHeight="1" x14ac:dyDescent="0.25">
      <c r="E737" s="419"/>
    </row>
    <row r="738" spans="5:5" ht="15.75" customHeight="1" x14ac:dyDescent="0.25">
      <c r="E738" s="419"/>
    </row>
    <row r="739" spans="5:5" ht="15.75" customHeight="1" x14ac:dyDescent="0.25">
      <c r="E739" s="419"/>
    </row>
    <row r="740" spans="5:5" ht="15.75" customHeight="1" x14ac:dyDescent="0.25">
      <c r="E740" s="419"/>
    </row>
    <row r="741" spans="5:5" ht="15.75" customHeight="1" x14ac:dyDescent="0.25">
      <c r="E741" s="419"/>
    </row>
    <row r="742" spans="5:5" ht="15.75" customHeight="1" x14ac:dyDescent="0.25">
      <c r="E742" s="419"/>
    </row>
    <row r="743" spans="5:5" ht="15.75" customHeight="1" x14ac:dyDescent="0.25">
      <c r="E743" s="419"/>
    </row>
    <row r="744" spans="5:5" ht="15.75" customHeight="1" x14ac:dyDescent="0.25">
      <c r="E744" s="419"/>
    </row>
    <row r="745" spans="5:5" ht="15.75" customHeight="1" x14ac:dyDescent="0.25">
      <c r="E745" s="419"/>
    </row>
    <row r="746" spans="5:5" ht="15.75" customHeight="1" x14ac:dyDescent="0.25">
      <c r="E746" s="419"/>
    </row>
    <row r="747" spans="5:5" ht="15.75" customHeight="1" x14ac:dyDescent="0.25">
      <c r="E747" s="419"/>
    </row>
    <row r="748" spans="5:5" ht="15.75" customHeight="1" x14ac:dyDescent="0.25">
      <c r="E748" s="419"/>
    </row>
    <row r="749" spans="5:5" ht="15.75" customHeight="1" x14ac:dyDescent="0.25">
      <c r="E749" s="419"/>
    </row>
    <row r="750" spans="5:5" ht="15.75" customHeight="1" x14ac:dyDescent="0.25">
      <c r="E750" s="419"/>
    </row>
    <row r="751" spans="5:5" ht="15.75" customHeight="1" x14ac:dyDescent="0.25">
      <c r="E751" s="419"/>
    </row>
    <row r="752" spans="5:5" ht="15.75" customHeight="1" x14ac:dyDescent="0.25">
      <c r="E752" s="419"/>
    </row>
    <row r="753" spans="5:5" ht="15.75" customHeight="1" x14ac:dyDescent="0.25">
      <c r="E753" s="419"/>
    </row>
    <row r="754" spans="5:5" ht="15.75" customHeight="1" x14ac:dyDescent="0.25">
      <c r="E754" s="419"/>
    </row>
    <row r="755" spans="5:5" ht="15.75" customHeight="1" x14ac:dyDescent="0.25">
      <c r="E755" s="419"/>
    </row>
    <row r="756" spans="5:5" ht="15.75" customHeight="1" x14ac:dyDescent="0.25">
      <c r="E756" s="419"/>
    </row>
    <row r="757" spans="5:5" ht="15.75" customHeight="1" x14ac:dyDescent="0.25">
      <c r="E757" s="419"/>
    </row>
    <row r="758" spans="5:5" ht="15.75" customHeight="1" x14ac:dyDescent="0.25">
      <c r="E758" s="419"/>
    </row>
    <row r="759" spans="5:5" ht="15.75" customHeight="1" x14ac:dyDescent="0.25">
      <c r="E759" s="419"/>
    </row>
    <row r="760" spans="5:5" ht="15.75" customHeight="1" x14ac:dyDescent="0.25">
      <c r="E760" s="419"/>
    </row>
    <row r="761" spans="5:5" ht="15.75" customHeight="1" x14ac:dyDescent="0.25">
      <c r="E761" s="419"/>
    </row>
    <row r="762" spans="5:5" ht="15.75" customHeight="1" x14ac:dyDescent="0.25">
      <c r="E762" s="419"/>
    </row>
    <row r="763" spans="5:5" ht="15.75" customHeight="1" x14ac:dyDescent="0.25">
      <c r="E763" s="419"/>
    </row>
    <row r="764" spans="5:5" ht="15.75" customHeight="1" x14ac:dyDescent="0.25">
      <c r="E764" s="419"/>
    </row>
    <row r="765" spans="5:5" ht="15.75" customHeight="1" x14ac:dyDescent="0.25">
      <c r="E765" s="419"/>
    </row>
    <row r="766" spans="5:5" ht="15.75" customHeight="1" x14ac:dyDescent="0.25">
      <c r="E766" s="419"/>
    </row>
    <row r="767" spans="5:5" ht="15.75" customHeight="1" x14ac:dyDescent="0.25">
      <c r="E767" s="419"/>
    </row>
    <row r="768" spans="5:5" ht="15.75" customHeight="1" x14ac:dyDescent="0.25">
      <c r="E768" s="419"/>
    </row>
    <row r="769" spans="5:5" ht="15.75" customHeight="1" x14ac:dyDescent="0.25">
      <c r="E769" s="419"/>
    </row>
    <row r="770" spans="5:5" ht="15.75" customHeight="1" x14ac:dyDescent="0.25">
      <c r="E770" s="419"/>
    </row>
    <row r="771" spans="5:5" ht="15.75" customHeight="1" x14ac:dyDescent="0.25">
      <c r="E771" s="419"/>
    </row>
    <row r="772" spans="5:5" ht="15.75" customHeight="1" x14ac:dyDescent="0.25">
      <c r="E772" s="419"/>
    </row>
    <row r="773" spans="5:5" ht="15.75" customHeight="1" x14ac:dyDescent="0.25">
      <c r="E773" s="419"/>
    </row>
    <row r="774" spans="5:5" ht="15.75" customHeight="1" x14ac:dyDescent="0.25">
      <c r="E774" s="419"/>
    </row>
    <row r="775" spans="5:5" ht="15.75" customHeight="1" x14ac:dyDescent="0.25">
      <c r="E775" s="419"/>
    </row>
    <row r="776" spans="5:5" ht="15.75" customHeight="1" x14ac:dyDescent="0.25">
      <c r="E776" s="419"/>
    </row>
    <row r="777" spans="5:5" ht="15.75" customHeight="1" x14ac:dyDescent="0.25">
      <c r="E777" s="419"/>
    </row>
    <row r="778" spans="5:5" ht="15.75" customHeight="1" x14ac:dyDescent="0.25">
      <c r="E778" s="419"/>
    </row>
    <row r="779" spans="5:5" ht="15.75" customHeight="1" x14ac:dyDescent="0.25">
      <c r="E779" s="419"/>
    </row>
    <row r="780" spans="5:5" ht="15.75" customHeight="1" x14ac:dyDescent="0.25">
      <c r="E780" s="419"/>
    </row>
    <row r="781" spans="5:5" ht="15.75" customHeight="1" x14ac:dyDescent="0.25">
      <c r="E781" s="419"/>
    </row>
    <row r="782" spans="5:5" ht="15.75" customHeight="1" x14ac:dyDescent="0.25">
      <c r="E782" s="419"/>
    </row>
    <row r="783" spans="5:5" ht="15.75" customHeight="1" x14ac:dyDescent="0.25">
      <c r="E783" s="419"/>
    </row>
    <row r="784" spans="5:5" ht="15.75" customHeight="1" x14ac:dyDescent="0.25">
      <c r="E784" s="419"/>
    </row>
    <row r="785" spans="5:5" ht="15.75" customHeight="1" x14ac:dyDescent="0.25">
      <c r="E785" s="419"/>
    </row>
    <row r="786" spans="5:5" ht="15.75" customHeight="1" x14ac:dyDescent="0.25">
      <c r="E786" s="419"/>
    </row>
    <row r="787" spans="5:5" ht="15.75" customHeight="1" x14ac:dyDescent="0.25">
      <c r="E787" s="419"/>
    </row>
    <row r="788" spans="5:5" ht="15.75" customHeight="1" x14ac:dyDescent="0.25">
      <c r="E788" s="419"/>
    </row>
    <row r="789" spans="5:5" ht="15.75" customHeight="1" x14ac:dyDescent="0.25">
      <c r="E789" s="419"/>
    </row>
    <row r="790" spans="5:5" ht="15.75" customHeight="1" x14ac:dyDescent="0.25">
      <c r="E790" s="419"/>
    </row>
    <row r="791" spans="5:5" ht="15.75" customHeight="1" x14ac:dyDescent="0.25">
      <c r="E791" s="419"/>
    </row>
    <row r="792" spans="5:5" ht="15.75" customHeight="1" x14ac:dyDescent="0.25">
      <c r="E792" s="419"/>
    </row>
    <row r="793" spans="5:5" ht="15.75" customHeight="1" x14ac:dyDescent="0.25">
      <c r="E793" s="419"/>
    </row>
    <row r="794" spans="5:5" ht="15.75" customHeight="1" x14ac:dyDescent="0.25">
      <c r="E794" s="419"/>
    </row>
    <row r="795" spans="5:5" ht="15.75" customHeight="1" x14ac:dyDescent="0.25">
      <c r="E795" s="419"/>
    </row>
    <row r="796" spans="5:5" ht="15.75" customHeight="1" x14ac:dyDescent="0.25">
      <c r="E796" s="419"/>
    </row>
    <row r="797" spans="5:5" ht="15.75" customHeight="1" x14ac:dyDescent="0.25">
      <c r="E797" s="419"/>
    </row>
    <row r="798" spans="5:5" ht="15.75" customHeight="1" x14ac:dyDescent="0.25">
      <c r="E798" s="419"/>
    </row>
    <row r="799" spans="5:5" ht="15.75" customHeight="1" x14ac:dyDescent="0.25">
      <c r="E799" s="419"/>
    </row>
    <row r="800" spans="5:5" ht="15.75" customHeight="1" x14ac:dyDescent="0.25">
      <c r="E800" s="419"/>
    </row>
    <row r="801" spans="5:5" ht="15.75" customHeight="1" x14ac:dyDescent="0.25">
      <c r="E801" s="419"/>
    </row>
    <row r="802" spans="5:5" ht="15.75" customHeight="1" x14ac:dyDescent="0.25">
      <c r="E802" s="419"/>
    </row>
    <row r="803" spans="5:5" ht="15.75" customHeight="1" x14ac:dyDescent="0.25">
      <c r="E803" s="419"/>
    </row>
    <row r="804" spans="5:5" ht="15.75" customHeight="1" x14ac:dyDescent="0.25">
      <c r="E804" s="419"/>
    </row>
    <row r="805" spans="5:5" ht="15.75" customHeight="1" x14ac:dyDescent="0.25">
      <c r="E805" s="419"/>
    </row>
    <row r="806" spans="5:5" ht="15.75" customHeight="1" x14ac:dyDescent="0.25">
      <c r="E806" s="419"/>
    </row>
    <row r="807" spans="5:5" ht="15.75" customHeight="1" x14ac:dyDescent="0.25">
      <c r="E807" s="419"/>
    </row>
    <row r="808" spans="5:5" ht="15.75" customHeight="1" x14ac:dyDescent="0.25">
      <c r="E808" s="419"/>
    </row>
    <row r="809" spans="5:5" ht="15.75" customHeight="1" x14ac:dyDescent="0.25">
      <c r="E809" s="419"/>
    </row>
    <row r="810" spans="5:5" ht="15.75" customHeight="1" x14ac:dyDescent="0.25">
      <c r="E810" s="419"/>
    </row>
    <row r="811" spans="5:5" ht="15.75" customHeight="1" x14ac:dyDescent="0.25">
      <c r="E811" s="419"/>
    </row>
    <row r="812" spans="5:5" ht="15.75" customHeight="1" x14ac:dyDescent="0.25">
      <c r="E812" s="419"/>
    </row>
    <row r="813" spans="5:5" ht="15.75" customHeight="1" x14ac:dyDescent="0.25">
      <c r="E813" s="419"/>
    </row>
    <row r="814" spans="5:5" ht="15.75" customHeight="1" x14ac:dyDescent="0.25">
      <c r="E814" s="419"/>
    </row>
    <row r="815" spans="5:5" ht="15.75" customHeight="1" x14ac:dyDescent="0.25">
      <c r="E815" s="419"/>
    </row>
    <row r="816" spans="5:5" ht="15.75" customHeight="1" x14ac:dyDescent="0.25">
      <c r="E816" s="419"/>
    </row>
    <row r="817" spans="5:5" ht="15.75" customHeight="1" x14ac:dyDescent="0.25">
      <c r="E817" s="419"/>
    </row>
    <row r="818" spans="5:5" ht="15.75" customHeight="1" x14ac:dyDescent="0.25">
      <c r="E818" s="419"/>
    </row>
    <row r="819" spans="5:5" ht="15.75" customHeight="1" x14ac:dyDescent="0.25">
      <c r="E819" s="419"/>
    </row>
    <row r="820" spans="5:5" ht="15.75" customHeight="1" x14ac:dyDescent="0.25">
      <c r="E820" s="419"/>
    </row>
    <row r="821" spans="5:5" ht="15.75" customHeight="1" x14ac:dyDescent="0.25">
      <c r="E821" s="419"/>
    </row>
    <row r="822" spans="5:5" ht="15.75" customHeight="1" x14ac:dyDescent="0.25">
      <c r="E822" s="419"/>
    </row>
    <row r="823" spans="5:5" ht="15.75" customHeight="1" x14ac:dyDescent="0.25">
      <c r="E823" s="419"/>
    </row>
    <row r="824" spans="5:5" ht="15.75" customHeight="1" x14ac:dyDescent="0.25">
      <c r="E824" s="419"/>
    </row>
    <row r="825" spans="5:5" ht="15.75" customHeight="1" x14ac:dyDescent="0.25">
      <c r="E825" s="419"/>
    </row>
    <row r="826" spans="5:5" ht="15.75" customHeight="1" x14ac:dyDescent="0.25">
      <c r="E826" s="419"/>
    </row>
    <row r="827" spans="5:5" ht="15.75" customHeight="1" x14ac:dyDescent="0.25">
      <c r="E827" s="419"/>
    </row>
    <row r="828" spans="5:5" ht="15.75" customHeight="1" x14ac:dyDescent="0.25">
      <c r="E828" s="419"/>
    </row>
    <row r="829" spans="5:5" ht="15.75" customHeight="1" x14ac:dyDescent="0.25">
      <c r="E829" s="419"/>
    </row>
    <row r="830" spans="5:5" ht="15.75" customHeight="1" x14ac:dyDescent="0.25">
      <c r="E830" s="419"/>
    </row>
    <row r="831" spans="5:5" ht="15.75" customHeight="1" x14ac:dyDescent="0.25">
      <c r="E831" s="419"/>
    </row>
    <row r="832" spans="5:5" ht="15.75" customHeight="1" x14ac:dyDescent="0.25">
      <c r="E832" s="419"/>
    </row>
    <row r="833" spans="5:5" ht="15.75" customHeight="1" x14ac:dyDescent="0.25">
      <c r="E833" s="419"/>
    </row>
    <row r="834" spans="5:5" ht="15.75" customHeight="1" x14ac:dyDescent="0.25">
      <c r="E834" s="419"/>
    </row>
    <row r="835" spans="5:5" ht="15.75" customHeight="1" x14ac:dyDescent="0.25">
      <c r="E835" s="419"/>
    </row>
    <row r="836" spans="5:5" ht="15.75" customHeight="1" x14ac:dyDescent="0.25">
      <c r="E836" s="419"/>
    </row>
    <row r="837" spans="5:5" ht="15.75" customHeight="1" x14ac:dyDescent="0.25">
      <c r="E837" s="419"/>
    </row>
    <row r="838" spans="5:5" ht="15.75" customHeight="1" x14ac:dyDescent="0.25">
      <c r="E838" s="419"/>
    </row>
    <row r="839" spans="5:5" ht="15.75" customHeight="1" x14ac:dyDescent="0.25">
      <c r="E839" s="419"/>
    </row>
    <row r="840" spans="5:5" ht="15.75" customHeight="1" x14ac:dyDescent="0.25">
      <c r="E840" s="419"/>
    </row>
    <row r="841" spans="5:5" ht="15.75" customHeight="1" x14ac:dyDescent="0.25">
      <c r="E841" s="419"/>
    </row>
    <row r="842" spans="5:5" ht="15.75" customHeight="1" x14ac:dyDescent="0.25">
      <c r="E842" s="419"/>
    </row>
    <row r="843" spans="5:5" ht="15.75" customHeight="1" x14ac:dyDescent="0.25">
      <c r="E843" s="419"/>
    </row>
    <row r="844" spans="5:5" ht="15.75" customHeight="1" x14ac:dyDescent="0.25">
      <c r="E844" s="419"/>
    </row>
    <row r="845" spans="5:5" ht="15.75" customHeight="1" x14ac:dyDescent="0.25">
      <c r="E845" s="419"/>
    </row>
    <row r="846" spans="5:5" ht="15.75" customHeight="1" x14ac:dyDescent="0.25">
      <c r="E846" s="419"/>
    </row>
    <row r="847" spans="5:5" ht="15.75" customHeight="1" x14ac:dyDescent="0.25">
      <c r="E847" s="419"/>
    </row>
    <row r="848" spans="5:5" ht="15.75" customHeight="1" x14ac:dyDescent="0.25">
      <c r="E848" s="419"/>
    </row>
    <row r="849" spans="5:5" ht="15.75" customHeight="1" x14ac:dyDescent="0.25">
      <c r="E849" s="419"/>
    </row>
    <row r="850" spans="5:5" ht="15.75" customHeight="1" x14ac:dyDescent="0.25">
      <c r="E850" s="419"/>
    </row>
    <row r="851" spans="5:5" ht="15.75" customHeight="1" x14ac:dyDescent="0.25">
      <c r="E851" s="419"/>
    </row>
    <row r="852" spans="5:5" ht="15.75" customHeight="1" x14ac:dyDescent="0.25">
      <c r="E852" s="419"/>
    </row>
    <row r="853" spans="5:5" ht="15.75" customHeight="1" x14ac:dyDescent="0.25">
      <c r="E853" s="419"/>
    </row>
    <row r="854" spans="5:5" ht="15.75" customHeight="1" x14ac:dyDescent="0.25">
      <c r="E854" s="419"/>
    </row>
    <row r="855" spans="5:5" ht="15.75" customHeight="1" x14ac:dyDescent="0.25">
      <c r="E855" s="419"/>
    </row>
    <row r="856" spans="5:5" ht="15.75" customHeight="1" x14ac:dyDescent="0.25">
      <c r="E856" s="419"/>
    </row>
    <row r="857" spans="5:5" ht="15.75" customHeight="1" x14ac:dyDescent="0.25">
      <c r="E857" s="419"/>
    </row>
    <row r="858" spans="5:5" ht="15.75" customHeight="1" x14ac:dyDescent="0.25">
      <c r="E858" s="419"/>
    </row>
    <row r="859" spans="5:5" ht="15.75" customHeight="1" x14ac:dyDescent="0.25">
      <c r="E859" s="419"/>
    </row>
    <row r="860" spans="5:5" ht="15.75" customHeight="1" x14ac:dyDescent="0.25">
      <c r="E860" s="419"/>
    </row>
    <row r="861" spans="5:5" ht="15.75" customHeight="1" x14ac:dyDescent="0.25">
      <c r="E861" s="419"/>
    </row>
    <row r="862" spans="5:5" ht="15.75" customHeight="1" x14ac:dyDescent="0.25">
      <c r="E862" s="419"/>
    </row>
    <row r="863" spans="5:5" ht="15.75" customHeight="1" x14ac:dyDescent="0.25">
      <c r="E863" s="419"/>
    </row>
    <row r="864" spans="5:5" ht="15.75" customHeight="1" x14ac:dyDescent="0.25">
      <c r="E864" s="419"/>
    </row>
    <row r="865" spans="5:5" ht="15.75" customHeight="1" x14ac:dyDescent="0.25">
      <c r="E865" s="419"/>
    </row>
    <row r="866" spans="5:5" ht="15.75" customHeight="1" x14ac:dyDescent="0.25">
      <c r="E866" s="419"/>
    </row>
    <row r="867" spans="5:5" ht="15.75" customHeight="1" x14ac:dyDescent="0.25">
      <c r="E867" s="419"/>
    </row>
    <row r="868" spans="5:5" ht="15.75" customHeight="1" x14ac:dyDescent="0.25">
      <c r="E868" s="419"/>
    </row>
    <row r="869" spans="5:5" ht="15.75" customHeight="1" x14ac:dyDescent="0.25">
      <c r="E869" s="419"/>
    </row>
    <row r="870" spans="5:5" ht="15.75" customHeight="1" x14ac:dyDescent="0.25">
      <c r="E870" s="419"/>
    </row>
    <row r="871" spans="5:5" ht="15.75" customHeight="1" x14ac:dyDescent="0.25">
      <c r="E871" s="419"/>
    </row>
    <row r="872" spans="5:5" ht="15.75" customHeight="1" x14ac:dyDescent="0.25">
      <c r="E872" s="419"/>
    </row>
    <row r="873" spans="5:5" ht="15.75" customHeight="1" x14ac:dyDescent="0.25">
      <c r="E873" s="419"/>
    </row>
    <row r="874" spans="5:5" ht="15.75" customHeight="1" x14ac:dyDescent="0.25">
      <c r="E874" s="419"/>
    </row>
    <row r="875" spans="5:5" ht="15.75" customHeight="1" x14ac:dyDescent="0.25">
      <c r="E875" s="419"/>
    </row>
    <row r="876" spans="5:5" ht="15.75" customHeight="1" x14ac:dyDescent="0.25">
      <c r="E876" s="419"/>
    </row>
    <row r="877" spans="5:5" ht="15.75" customHeight="1" x14ac:dyDescent="0.25">
      <c r="E877" s="419"/>
    </row>
    <row r="878" spans="5:5" ht="15.75" customHeight="1" x14ac:dyDescent="0.25">
      <c r="E878" s="419"/>
    </row>
    <row r="879" spans="5:5" ht="15.75" customHeight="1" x14ac:dyDescent="0.25">
      <c r="E879" s="419"/>
    </row>
    <row r="880" spans="5:5" ht="15.75" customHeight="1" x14ac:dyDescent="0.25">
      <c r="E880" s="419"/>
    </row>
    <row r="881" spans="5:5" ht="15.75" customHeight="1" x14ac:dyDescent="0.25">
      <c r="E881" s="419"/>
    </row>
    <row r="882" spans="5:5" ht="15.75" customHeight="1" x14ac:dyDescent="0.25">
      <c r="E882" s="419"/>
    </row>
    <row r="883" spans="5:5" ht="15.75" customHeight="1" x14ac:dyDescent="0.25">
      <c r="E883" s="419"/>
    </row>
    <row r="884" spans="5:5" ht="15.75" customHeight="1" x14ac:dyDescent="0.25">
      <c r="E884" s="419"/>
    </row>
    <row r="885" spans="5:5" ht="15.75" customHeight="1" x14ac:dyDescent="0.25">
      <c r="E885" s="419"/>
    </row>
    <row r="886" spans="5:5" ht="15.75" customHeight="1" x14ac:dyDescent="0.25">
      <c r="E886" s="419"/>
    </row>
    <row r="887" spans="5:5" ht="15.75" customHeight="1" x14ac:dyDescent="0.25">
      <c r="E887" s="419"/>
    </row>
    <row r="888" spans="5:5" ht="15.75" customHeight="1" x14ac:dyDescent="0.25">
      <c r="E888" s="419"/>
    </row>
    <row r="889" spans="5:5" ht="15.75" customHeight="1" x14ac:dyDescent="0.25">
      <c r="E889" s="419"/>
    </row>
    <row r="890" spans="5:5" ht="15.75" customHeight="1" x14ac:dyDescent="0.25">
      <c r="E890" s="419"/>
    </row>
    <row r="891" spans="5:5" ht="15.75" customHeight="1" x14ac:dyDescent="0.25">
      <c r="E891" s="419"/>
    </row>
    <row r="892" spans="5:5" ht="15.75" customHeight="1" x14ac:dyDescent="0.25">
      <c r="E892" s="419"/>
    </row>
    <row r="893" spans="5:5" ht="15.75" customHeight="1" x14ac:dyDescent="0.25">
      <c r="E893" s="419"/>
    </row>
    <row r="894" spans="5:5" ht="15.75" customHeight="1" x14ac:dyDescent="0.25">
      <c r="E894" s="419"/>
    </row>
    <row r="895" spans="5:5" ht="15.75" customHeight="1" x14ac:dyDescent="0.25">
      <c r="E895" s="419"/>
    </row>
    <row r="896" spans="5:5" ht="15.75" customHeight="1" x14ac:dyDescent="0.25">
      <c r="E896" s="419"/>
    </row>
    <row r="897" spans="5:5" ht="15.75" customHeight="1" x14ac:dyDescent="0.25">
      <c r="E897" s="419"/>
    </row>
    <row r="898" spans="5:5" ht="15.75" customHeight="1" x14ac:dyDescent="0.25">
      <c r="E898" s="419"/>
    </row>
    <row r="899" spans="5:5" ht="15.75" customHeight="1" x14ac:dyDescent="0.25">
      <c r="E899" s="419"/>
    </row>
    <row r="900" spans="5:5" ht="15.75" customHeight="1" x14ac:dyDescent="0.25">
      <c r="E900" s="419"/>
    </row>
    <row r="901" spans="5:5" ht="15.75" customHeight="1" x14ac:dyDescent="0.25">
      <c r="E901" s="419"/>
    </row>
    <row r="902" spans="5:5" ht="15.75" customHeight="1" x14ac:dyDescent="0.25">
      <c r="E902" s="419"/>
    </row>
    <row r="903" spans="5:5" ht="15.75" customHeight="1" x14ac:dyDescent="0.25">
      <c r="E903" s="419"/>
    </row>
    <row r="904" spans="5:5" ht="15.75" customHeight="1" x14ac:dyDescent="0.25">
      <c r="E904" s="419"/>
    </row>
    <row r="905" spans="5:5" ht="15.75" customHeight="1" x14ac:dyDescent="0.25">
      <c r="E905" s="419"/>
    </row>
    <row r="906" spans="5:5" ht="15.75" customHeight="1" x14ac:dyDescent="0.25">
      <c r="E906" s="419"/>
    </row>
    <row r="907" spans="5:5" ht="15.75" customHeight="1" x14ac:dyDescent="0.25">
      <c r="E907" s="419"/>
    </row>
    <row r="908" spans="5:5" ht="15.75" customHeight="1" x14ac:dyDescent="0.25">
      <c r="E908" s="419"/>
    </row>
    <row r="909" spans="5:5" ht="15.75" customHeight="1" x14ac:dyDescent="0.25">
      <c r="E909" s="419"/>
    </row>
    <row r="910" spans="5:5" ht="15.75" customHeight="1" x14ac:dyDescent="0.25">
      <c r="E910" s="419"/>
    </row>
    <row r="911" spans="5:5" ht="15.75" customHeight="1" x14ac:dyDescent="0.25">
      <c r="E911" s="419"/>
    </row>
    <row r="912" spans="5:5" ht="15.75" customHeight="1" x14ac:dyDescent="0.25">
      <c r="E912" s="419"/>
    </row>
    <row r="913" spans="5:5" ht="15.75" customHeight="1" x14ac:dyDescent="0.25">
      <c r="E913" s="419"/>
    </row>
    <row r="914" spans="5:5" ht="15.75" customHeight="1" x14ac:dyDescent="0.25">
      <c r="E914" s="419"/>
    </row>
    <row r="915" spans="5:5" ht="15.75" customHeight="1" x14ac:dyDescent="0.25">
      <c r="E915" s="419"/>
    </row>
    <row r="916" spans="5:5" ht="15.75" customHeight="1" x14ac:dyDescent="0.25">
      <c r="E916" s="419"/>
    </row>
    <row r="917" spans="5:5" ht="15.75" customHeight="1" x14ac:dyDescent="0.25">
      <c r="E917" s="419"/>
    </row>
    <row r="918" spans="5:5" ht="15.75" customHeight="1" x14ac:dyDescent="0.25">
      <c r="E918" s="419"/>
    </row>
    <row r="919" spans="5:5" ht="15.75" customHeight="1" x14ac:dyDescent="0.25">
      <c r="E919" s="419"/>
    </row>
    <row r="920" spans="5:5" ht="15.75" customHeight="1" x14ac:dyDescent="0.25">
      <c r="E920" s="419"/>
    </row>
    <row r="921" spans="5:5" ht="15.75" customHeight="1" x14ac:dyDescent="0.25">
      <c r="E921" s="419"/>
    </row>
    <row r="922" spans="5:5" ht="15.75" customHeight="1" x14ac:dyDescent="0.25">
      <c r="E922" s="419"/>
    </row>
    <row r="923" spans="5:5" ht="15.75" customHeight="1" x14ac:dyDescent="0.25">
      <c r="E923" s="419"/>
    </row>
    <row r="924" spans="5:5" ht="15.75" customHeight="1" x14ac:dyDescent="0.25">
      <c r="E924" s="419"/>
    </row>
    <row r="925" spans="5:5" ht="15.75" customHeight="1" x14ac:dyDescent="0.25">
      <c r="E925" s="419"/>
    </row>
    <row r="926" spans="5:5" ht="15.75" customHeight="1" x14ac:dyDescent="0.25">
      <c r="E926" s="419"/>
    </row>
    <row r="927" spans="5:5" ht="15.75" customHeight="1" x14ac:dyDescent="0.25">
      <c r="E927" s="419"/>
    </row>
    <row r="928" spans="5:5" ht="15.75" customHeight="1" x14ac:dyDescent="0.25">
      <c r="E928" s="419"/>
    </row>
    <row r="929" spans="5:5" ht="15.75" customHeight="1" x14ac:dyDescent="0.25">
      <c r="E929" s="419"/>
    </row>
    <row r="930" spans="5:5" ht="15.75" customHeight="1" x14ac:dyDescent="0.25">
      <c r="E930" s="419"/>
    </row>
    <row r="931" spans="5:5" ht="15.75" customHeight="1" x14ac:dyDescent="0.25">
      <c r="E931" s="419"/>
    </row>
    <row r="932" spans="5:5" ht="15.75" customHeight="1" x14ac:dyDescent="0.25">
      <c r="E932" s="419"/>
    </row>
    <row r="933" spans="5:5" ht="15.75" customHeight="1" x14ac:dyDescent="0.25">
      <c r="E933" s="419"/>
    </row>
    <row r="934" spans="5:5" ht="15.75" customHeight="1" x14ac:dyDescent="0.25">
      <c r="E934" s="419"/>
    </row>
    <row r="935" spans="5:5" ht="15.75" customHeight="1" x14ac:dyDescent="0.25">
      <c r="E935" s="419"/>
    </row>
    <row r="936" spans="5:5" ht="15.75" customHeight="1" x14ac:dyDescent="0.25">
      <c r="E936" s="419"/>
    </row>
    <row r="937" spans="5:5" ht="15.75" customHeight="1" x14ac:dyDescent="0.25">
      <c r="E937" s="419"/>
    </row>
    <row r="938" spans="5:5" ht="15.75" customHeight="1" x14ac:dyDescent="0.25">
      <c r="E938" s="419"/>
    </row>
    <row r="939" spans="5:5" ht="15.75" customHeight="1" x14ac:dyDescent="0.25">
      <c r="E939" s="419"/>
    </row>
    <row r="940" spans="5:5" ht="15.75" customHeight="1" x14ac:dyDescent="0.25">
      <c r="E940" s="419"/>
    </row>
    <row r="941" spans="5:5" ht="15.75" customHeight="1" x14ac:dyDescent="0.25">
      <c r="E941" s="419"/>
    </row>
    <row r="942" spans="5:5" ht="15.75" customHeight="1" x14ac:dyDescent="0.25">
      <c r="E942" s="419"/>
    </row>
    <row r="943" spans="5:5" ht="15.75" customHeight="1" x14ac:dyDescent="0.25">
      <c r="E943" s="419"/>
    </row>
    <row r="944" spans="5:5" ht="15.75" customHeight="1" x14ac:dyDescent="0.25">
      <c r="E944" s="419"/>
    </row>
    <row r="945" spans="5:5" ht="15.75" customHeight="1" x14ac:dyDescent="0.25">
      <c r="E945" s="419"/>
    </row>
    <row r="946" spans="5:5" ht="15.75" customHeight="1" x14ac:dyDescent="0.25">
      <c r="E946" s="419"/>
    </row>
    <row r="947" spans="5:5" ht="15.75" customHeight="1" x14ac:dyDescent="0.25">
      <c r="E947" s="419"/>
    </row>
    <row r="948" spans="5:5" ht="15.75" customHeight="1" x14ac:dyDescent="0.25">
      <c r="E948" s="419"/>
    </row>
    <row r="949" spans="5:5" ht="15.75" customHeight="1" x14ac:dyDescent="0.25">
      <c r="E949" s="419"/>
    </row>
    <row r="950" spans="5:5" ht="15.75" customHeight="1" x14ac:dyDescent="0.25">
      <c r="E950" s="419"/>
    </row>
    <row r="951" spans="5:5" ht="15.75" customHeight="1" x14ac:dyDescent="0.25">
      <c r="E951" s="419"/>
    </row>
    <row r="952" spans="5:5" ht="15.75" customHeight="1" x14ac:dyDescent="0.25">
      <c r="E952" s="419"/>
    </row>
    <row r="953" spans="5:5" ht="15.75" customHeight="1" x14ac:dyDescent="0.25">
      <c r="E953" s="419"/>
    </row>
    <row r="954" spans="5:5" ht="15.75" customHeight="1" x14ac:dyDescent="0.25">
      <c r="E954" s="419"/>
    </row>
    <row r="955" spans="5:5" ht="15.75" customHeight="1" x14ac:dyDescent="0.25">
      <c r="E955" s="419"/>
    </row>
    <row r="956" spans="5:5" ht="15.75" customHeight="1" x14ac:dyDescent="0.25">
      <c r="E956" s="419"/>
    </row>
    <row r="957" spans="5:5" ht="15.75" customHeight="1" x14ac:dyDescent="0.25">
      <c r="E957" s="419"/>
    </row>
    <row r="958" spans="5:5" ht="15.75" customHeight="1" x14ac:dyDescent="0.25">
      <c r="E958" s="419"/>
    </row>
    <row r="959" spans="5:5" ht="15.75" customHeight="1" x14ac:dyDescent="0.25">
      <c r="E959" s="419"/>
    </row>
    <row r="960" spans="5:5" ht="15.75" customHeight="1" x14ac:dyDescent="0.25">
      <c r="E960" s="419"/>
    </row>
    <row r="961" spans="5:5" ht="15.75" customHeight="1" x14ac:dyDescent="0.25">
      <c r="E961" s="419"/>
    </row>
    <row r="962" spans="5:5" ht="15.75" customHeight="1" x14ac:dyDescent="0.25">
      <c r="E962" s="419"/>
    </row>
    <row r="963" spans="5:5" ht="15.75" customHeight="1" x14ac:dyDescent="0.25">
      <c r="E963" s="419"/>
    </row>
    <row r="964" spans="5:5" ht="15.75" customHeight="1" x14ac:dyDescent="0.25">
      <c r="E964" s="419"/>
    </row>
    <row r="965" spans="5:5" ht="15.75" customHeight="1" x14ac:dyDescent="0.25">
      <c r="E965" s="419"/>
    </row>
    <row r="966" spans="5:5" ht="15.75" customHeight="1" x14ac:dyDescent="0.25">
      <c r="E966" s="419"/>
    </row>
    <row r="967" spans="5:5" ht="15.75" customHeight="1" x14ac:dyDescent="0.25">
      <c r="E967" s="419"/>
    </row>
    <row r="968" spans="5:5" ht="15.75" customHeight="1" x14ac:dyDescent="0.25">
      <c r="E968" s="419"/>
    </row>
    <row r="969" spans="5:5" ht="15.75" customHeight="1" x14ac:dyDescent="0.25">
      <c r="E969" s="419"/>
    </row>
    <row r="970" spans="5:5" ht="15.75" customHeight="1" x14ac:dyDescent="0.25">
      <c r="E970" s="419"/>
    </row>
    <row r="971" spans="5:5" ht="15.75" customHeight="1" x14ac:dyDescent="0.25">
      <c r="E971" s="419"/>
    </row>
    <row r="972" spans="5:5" ht="15.75" customHeight="1" x14ac:dyDescent="0.25">
      <c r="E972" s="419"/>
    </row>
    <row r="973" spans="5:5" ht="15.75" customHeight="1" x14ac:dyDescent="0.25">
      <c r="E973" s="419"/>
    </row>
    <row r="974" spans="5:5" ht="15.75" customHeight="1" x14ac:dyDescent="0.25">
      <c r="E974" s="419"/>
    </row>
    <row r="975" spans="5:5" ht="15.75" customHeight="1" x14ac:dyDescent="0.25">
      <c r="E975" s="419"/>
    </row>
    <row r="976" spans="5:5" ht="15.75" customHeight="1" x14ac:dyDescent="0.25">
      <c r="E976" s="419"/>
    </row>
    <row r="977" spans="5:5" ht="15.75" customHeight="1" x14ac:dyDescent="0.25">
      <c r="E977" s="419"/>
    </row>
    <row r="978" spans="5:5" ht="15.75" customHeight="1" x14ac:dyDescent="0.25">
      <c r="E978" s="419"/>
    </row>
    <row r="979" spans="5:5" ht="15.75" customHeight="1" x14ac:dyDescent="0.25">
      <c r="E979" s="419"/>
    </row>
    <row r="980" spans="5:5" ht="15.75" customHeight="1" x14ac:dyDescent="0.25">
      <c r="E980" s="419"/>
    </row>
    <row r="981" spans="5:5" ht="15.75" customHeight="1" x14ac:dyDescent="0.25">
      <c r="E981" s="419"/>
    </row>
    <row r="982" spans="5:5" ht="15.75" customHeight="1" x14ac:dyDescent="0.25">
      <c r="E982" s="419"/>
    </row>
    <row r="983" spans="5:5" ht="15.75" customHeight="1" x14ac:dyDescent="0.25">
      <c r="E983" s="419"/>
    </row>
    <row r="984" spans="5:5" ht="15.75" customHeight="1" x14ac:dyDescent="0.25">
      <c r="E984" s="419"/>
    </row>
    <row r="985" spans="5:5" ht="15.75" customHeight="1" x14ac:dyDescent="0.25">
      <c r="E985" s="419"/>
    </row>
    <row r="986" spans="5:5" ht="15.75" customHeight="1" x14ac:dyDescent="0.25">
      <c r="E986" s="419"/>
    </row>
    <row r="987" spans="5:5" ht="15.75" customHeight="1" x14ac:dyDescent="0.25">
      <c r="E987" s="419"/>
    </row>
    <row r="988" spans="5:5" ht="15.75" customHeight="1" x14ac:dyDescent="0.25">
      <c r="E988" s="419"/>
    </row>
    <row r="989" spans="5:5" ht="15.75" customHeight="1" x14ac:dyDescent="0.25">
      <c r="E989" s="419"/>
    </row>
    <row r="990" spans="5:5" ht="15.75" customHeight="1" x14ac:dyDescent="0.25">
      <c r="E990" s="419"/>
    </row>
    <row r="991" spans="5:5" ht="15.75" customHeight="1" x14ac:dyDescent="0.25">
      <c r="E991" s="419"/>
    </row>
    <row r="992" spans="5:5" ht="15.75" customHeight="1" x14ac:dyDescent="0.25">
      <c r="E992" s="419"/>
    </row>
    <row r="993" spans="5:5" ht="15.75" customHeight="1" x14ac:dyDescent="0.25">
      <c r="E993" s="419"/>
    </row>
    <row r="994" spans="5:5" ht="15.75" customHeight="1" x14ac:dyDescent="0.25">
      <c r="E994" s="419"/>
    </row>
    <row r="995" spans="5:5" ht="15.75" customHeight="1" x14ac:dyDescent="0.25">
      <c r="E995" s="419"/>
    </row>
    <row r="996" spans="5:5" ht="15.75" customHeight="1" x14ac:dyDescent="0.25">
      <c r="E996" s="419"/>
    </row>
    <row r="997" spans="5:5" ht="15.75" customHeight="1" x14ac:dyDescent="0.25">
      <c r="E997" s="419"/>
    </row>
    <row r="998" spans="5:5" ht="15.75" customHeight="1" x14ac:dyDescent="0.25">
      <c r="E998" s="419"/>
    </row>
    <row r="999" spans="5:5" ht="15.75" customHeight="1" x14ac:dyDescent="0.25">
      <c r="E999" s="419"/>
    </row>
    <row r="1000" spans="5:5" ht="15.75" customHeight="1" x14ac:dyDescent="0.25">
      <c r="E1000" s="419"/>
    </row>
    <row r="1001" spans="5:5" ht="15.75" customHeight="1" x14ac:dyDescent="0.25">
      <c r="E1001" s="419"/>
    </row>
    <row r="1002" spans="5:5" ht="15.75" customHeight="1" x14ac:dyDescent="0.25">
      <c r="E1002" s="419"/>
    </row>
  </sheetData>
  <mergeCells count="44">
    <mergeCell ref="B75:E75"/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2:E52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7:E37"/>
    <mergeCell ref="B46:E46"/>
    <mergeCell ref="B74:E74"/>
    <mergeCell ref="B56:E56"/>
    <mergeCell ref="B58:E58"/>
    <mergeCell ref="C59:D59"/>
    <mergeCell ref="B65:E65"/>
    <mergeCell ref="B69:E69"/>
    <mergeCell ref="B73:E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Parámetros</vt:lpstr>
      <vt:lpstr>AP </vt:lpstr>
      <vt:lpstr>CV</vt:lpstr>
      <vt:lpstr>ENR</vt:lpstr>
      <vt:lpstr>BP</vt:lpstr>
      <vt:lpstr>SSP</vt:lpstr>
      <vt:lpstr>SOST CV</vt:lpstr>
      <vt:lpstr>SOST ENR</vt:lpstr>
      <vt:lpstr>SOST BP</vt:lpstr>
      <vt:lpstr>SOST SSP</vt:lpstr>
      <vt:lpstr>SOST RAD</vt:lpstr>
      <vt:lpstr>GEORREFERENCIACION</vt:lpstr>
      <vt:lpstr>BUD</vt:lpstr>
      <vt:lpstr>AP-BUD</vt:lpstr>
      <vt:lpstr>RAD</vt:lpstr>
      <vt:lpstr>SST BUD</vt:lpstr>
      <vt:lpstr>SOST BP PLANTON</vt:lpstr>
      <vt:lpstr>BP PLANTON</vt:lpstr>
      <vt:lpstr>GUADUA</vt:lpstr>
      <vt:lpstr>MC</vt:lpstr>
      <vt:lpstr>SAF</vt:lpstr>
      <vt:lpstr>SOST GUADUA</vt:lpstr>
      <vt:lpstr>SOST 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 Andres Naranjo</cp:lastModifiedBy>
  <cp:lastPrinted>2022-01-17T20:37:46Z</cp:lastPrinted>
  <dcterms:created xsi:type="dcterms:W3CDTF">2021-05-24T16:31:23Z</dcterms:created>
  <dcterms:modified xsi:type="dcterms:W3CDTF">2025-07-15T05:23:33Z</dcterms:modified>
</cp:coreProperties>
</file>